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N011HDPNS001\UserData\itoh-m\Downloads\"/>
    </mc:Choice>
  </mc:AlternateContent>
  <xr:revisionPtr revIDLastSave="0" documentId="13_ncr:1_{B4BD88D0-C624-48C4-A631-EB04D8FA123D}" xr6:coauthVersionLast="47" xr6:coauthVersionMax="47" xr10:uidLastSave="{00000000-0000-0000-0000-000000000000}"/>
  <bookViews>
    <workbookView xWindow="-110" yWindow="-110" windowWidth="19420" windowHeight="10420" tabRatio="909" xr2:uid="{00000000-000D-0000-FFFF-FFFF00000000}"/>
  </bookViews>
  <sheets>
    <sheet name="総表" sheetId="12" r:id="rId1"/>
    <sheet name="個表" sheetId="36" r:id="rId2"/>
    <sheet name="収入" sheetId="28" r:id="rId3"/>
    <sheet name="別紙　入場料詳細" sheetId="26" r:id="rId4"/>
    <sheet name="支出" sheetId="24" r:id="rId5"/>
    <sheet name="《非表示》記載可能経費一覧" sheetId="15" state="hidden" r:id="rId6"/>
    <sheet name="《非表示》分野・ジャンル" sheetId="41" state="hidden" r:id="rId7"/>
  </sheets>
  <definedNames>
    <definedName name="_xlnm._FilterDatabase" localSheetId="5" hidden="1">《非表示》記載可能経費一覧!$A$1:$C$239</definedName>
    <definedName name="_xlnm._FilterDatabase" localSheetId="4" hidden="1">支出!$A$25:$M$268</definedName>
    <definedName name="_xlnm.Print_Area" localSheetId="5">《非表示》記載可能経費一覧!$A$1:$C$239</definedName>
    <definedName name="_xlnm.Print_Area" localSheetId="1">個表!$B$1:$M$80</definedName>
    <definedName name="_xlnm.Print_Area" localSheetId="4">支出!$B$1:$M$269</definedName>
    <definedName name="_xlnm.Print_Area" localSheetId="2">収入!$A$1:$I$89</definedName>
    <definedName name="_xlnm.Print_Area" localSheetId="0">総表!$A$1:$J$54</definedName>
    <definedName name="_xlnm.Print_Area" localSheetId="3">'別紙　入場料詳細'!$A$1:$O$406</definedName>
    <definedName name="_xlnm.Print_Titles" localSheetId="2">収入!$18:$18</definedName>
    <definedName name="Z_1931C2DD_0477_40D3_ABFA_7C96E25F8814_.wvu.Cols" localSheetId="4" hidden="1">支出!#REF!</definedName>
    <definedName name="Z_1931C2DD_0477_40D3_ABFA_7C96E25F8814_.wvu.Cols" localSheetId="0" hidden="1">総表!$N:$T</definedName>
    <definedName name="Z_1931C2DD_0477_40D3_ABFA_7C96E25F8814_.wvu.FilterData" localSheetId="5" hidden="1">《非表示》記載可能経費一覧!$A$1:$C$239</definedName>
    <definedName name="Z_1931C2DD_0477_40D3_ABFA_7C96E25F8814_.wvu.PrintArea" localSheetId="5" hidden="1">《非表示》記載可能経費一覧!$A$1:$C$239</definedName>
    <definedName name="Z_1931C2DD_0477_40D3_ABFA_7C96E25F8814_.wvu.PrintArea" localSheetId="1" hidden="1">個表!$B$3:$M$79</definedName>
    <definedName name="Z_1931C2DD_0477_40D3_ABFA_7C96E25F8814_.wvu.PrintArea" localSheetId="4" hidden="1">支出!$B$6:$M$269</definedName>
    <definedName name="Z_1931C2DD_0477_40D3_ABFA_7C96E25F8814_.wvu.PrintArea" localSheetId="2" hidden="1">収入!$A$5:$I$89</definedName>
    <definedName name="Z_1931C2DD_0477_40D3_ABFA_7C96E25F8814_.wvu.PrintArea" localSheetId="0" hidden="1">総表!$A$4:$J$55</definedName>
    <definedName name="Z_1931C2DD_0477_40D3_ABFA_7C96E25F8814_.wvu.PrintArea" localSheetId="3" hidden="1">'別紙　入場料詳細'!$A$1:$O$406</definedName>
    <definedName name="Z_1931C2DD_0477_40D3_ABFA_7C96E25F8814_.wvu.PrintTitles" localSheetId="4" hidden="1">支出!#REF!</definedName>
    <definedName name="Z_1931C2DD_0477_40D3_ABFA_7C96E25F8814_.wvu.PrintTitles" localSheetId="2" hidden="1">収入!$18:$18</definedName>
    <definedName name="Z_1931C2DD_0477_40D3_ABFA_7C96E25F8814_.wvu.Rows" localSheetId="4" hidden="1">支出!#REF!</definedName>
    <definedName name="運搬費" localSheetId="4">《非表示》記載可能経費一覧!$B$208:$B$210</definedName>
    <definedName name="演_音楽費" localSheetId="4">《非表示》記載可能経費一覧!$B$49:$B$59</definedName>
    <definedName name="演_出演費" localSheetId="4">《非表示》記載可能経費一覧!$B$10:$B$14</definedName>
    <definedName name="演_文芸費" localSheetId="4">《非表示》記載可能経費一覧!$B$120:$B$207</definedName>
    <definedName name="音_音楽費" localSheetId="4">《非表示》記載可能経費一覧!$B$20:$B$34</definedName>
    <definedName name="音_出演費" localSheetId="4">《非表示》記載可能経費一覧!$B$2:$B$6</definedName>
    <definedName name="音_文芸費" localSheetId="4">《非表示》記載可能経費一覧!$B$75:$B$90</definedName>
    <definedName name="会場費" localSheetId="4">《非表示》記載可能経費一覧!$B$185:$B$187</definedName>
    <definedName name="活動区分">《非表示》分野・ジャンル!$A$1:$I$1</definedName>
    <definedName name="感染症対策費" localSheetId="4">《非表示》記載可能経費一覧!$B$240:$B$244</definedName>
    <definedName name="記録・配信費" localSheetId="4">《非表示》記載可能経費一覧!$B$234:$B$239</definedName>
    <definedName name="現代舞台芸術創造普及活動・演劇">《非表示》分野・ジャンル!$C$4:$C$8</definedName>
    <definedName name="現代舞台芸術創造普及活動・演劇__①一般枠">《非表示》分野・ジャンル!$C$4:$C$8</definedName>
    <definedName name="現代舞台芸術創造普及活動・演劇__②ネクストステージ_観客拡充_枠">《非表示》分野・ジャンル!$D$4:$D$8</definedName>
    <definedName name="現代舞台芸術創造普及活動・演劇__③新設劇団枠">《非表示》分野・ジャンル!$E$4:$E$8</definedName>
    <definedName name="現代舞台芸術創造普及活動・演劇__④全国普及枠">《非表示》分野・ジャンル!$F$4:$F$8</definedName>
    <definedName name="現代舞台芸術創造普及活動・音楽">《非表示》分野・ジャンル!$A$4:$A$9</definedName>
    <definedName name="現代舞台芸術創造普及活動・舞踊">《非表示》分野・ジャンル!$B$4:$B$8</definedName>
    <definedName name="謝金" localSheetId="4">《非表示》記載可能経費一覧!$B$211:$B$218</definedName>
    <definedName name="宣伝・印刷費" localSheetId="4">《非表示》記載可能経費一覧!$B$224:$B$233</definedName>
    <definedName name="多_音楽費">《非表示》記載可能経費一覧!$B$60:$B$74</definedName>
    <definedName name="多_作品料">《非表示》記載可能経費一覧!$B$245:$B$248</definedName>
    <definedName name="多_出演費">《非表示》記載可能経費一覧!$B$15:$B$19</definedName>
    <definedName name="多_文芸費">《非表示》記載可能経費一覧!$B$152:$B$184</definedName>
    <definedName name="多分野共同等芸術創造活動">《非表示》分野・ジャンル!$I$4:$I$5</definedName>
    <definedName name="伝統芸能の公開活動【①一般枠】">《非表示》分野・ジャンル!$G$4:$G$19</definedName>
    <definedName name="伝統芸能の公開活動【②全国普及枠】">《非表示》分野・ジャンル!$H$4:$H$12</definedName>
    <definedName name="舞_音楽費" localSheetId="4">《非表示》記載可能経費一覧!$B$35:$B$48</definedName>
    <definedName name="舞_出演費" localSheetId="4">《非表示》記載可能経費一覧!$B$7:$B$9</definedName>
    <definedName name="舞_文芸費" localSheetId="4">《非表示》記載可能経費一覧!$B$91:$B$119</definedName>
    <definedName name="舞台費" localSheetId="4">《非表示》記載可能経費一覧!$B$188:$B$207</definedName>
    <definedName name="旅費" localSheetId="4">《非表示》記載可能経費一覧!$B$219:$B$223</definedName>
  </definedNames>
  <calcPr calcId="191029"/>
  <customWorkbookViews>
    <customWorkbookView name="日本芸術文化振興会 - 個人用ビュー" guid="{1931C2DD-0477-40D3-ABFA-7C96E25F8814}" mergeInterval="0" personalView="1" maximized="1" xWindow="-8" yWindow="-8" windowWidth="1382" windowHeight="744" tabRatio="909" activeSheetId="1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0" i="12" l="1"/>
  <c r="B59" i="12"/>
  <c r="B58" i="12"/>
  <c r="F21" i="24" l="1"/>
  <c r="L249" i="24"/>
  <c r="C27" i="12" l="1"/>
  <c r="E27" i="12"/>
  <c r="C8" i="26"/>
  <c r="G41" i="12" l="1"/>
  <c r="F23" i="24"/>
  <c r="F22" i="24"/>
  <c r="B21" i="12"/>
  <c r="J27" i="12" l="1"/>
  <c r="K35" i="36" l="1"/>
  <c r="B20" i="12" l="1"/>
  <c r="E23" i="12"/>
  <c r="B16" i="12" l="1"/>
  <c r="L37" i="24" l="1"/>
  <c r="L36" i="24"/>
  <c r="L35" i="24"/>
  <c r="L34" i="24"/>
  <c r="L33" i="24"/>
  <c r="L32" i="24"/>
  <c r="L31" i="24"/>
  <c r="L30" i="24"/>
  <c r="L29" i="24"/>
  <c r="L28" i="24"/>
  <c r="B27" i="24"/>
  <c r="B17" i="12"/>
  <c r="E22" i="12"/>
  <c r="B18" i="12"/>
  <c r="B14" i="12"/>
  <c r="L252" i="24"/>
  <c r="L251" i="24"/>
  <c r="M28" i="24" l="1"/>
  <c r="B227" i="24"/>
  <c r="B206" i="24"/>
  <c r="B185" i="24"/>
  <c r="B164" i="24"/>
  <c r="B143" i="24"/>
  <c r="B122" i="24"/>
  <c r="B101" i="24"/>
  <c r="B80" i="24"/>
  <c r="B59" i="24"/>
  <c r="B38" i="24"/>
  <c r="G3" i="24"/>
  <c r="E3" i="24"/>
  <c r="F3" i="28"/>
  <c r="D3" i="28"/>
  <c r="H27" i="12" l="1"/>
  <c r="G52" i="12" l="1"/>
  <c r="G51" i="12"/>
  <c r="G50" i="12"/>
  <c r="G49" i="12"/>
  <c r="G48" i="12"/>
  <c r="G47" i="12"/>
  <c r="G46" i="12"/>
  <c r="G45" i="12"/>
  <c r="G44" i="12"/>
  <c r="G43" i="12"/>
  <c r="G42" i="12"/>
  <c r="H21" i="24" l="1"/>
  <c r="H22" i="24" s="1"/>
  <c r="L60" i="24"/>
  <c r="L100" i="24"/>
  <c r="L99" i="24"/>
  <c r="L98" i="24"/>
  <c r="L97" i="24"/>
  <c r="L96" i="24"/>
  <c r="L95" i="24"/>
  <c r="L94" i="24"/>
  <c r="L93" i="24"/>
  <c r="L92" i="24"/>
  <c r="L91" i="24"/>
  <c r="L90" i="24"/>
  <c r="L89" i="24"/>
  <c r="L88" i="24"/>
  <c r="L87" i="24"/>
  <c r="L86" i="24"/>
  <c r="L85" i="24"/>
  <c r="L84" i="24"/>
  <c r="L83" i="24"/>
  <c r="L82" i="24"/>
  <c r="L81" i="24"/>
  <c r="L121" i="24"/>
  <c r="L120" i="24"/>
  <c r="L119" i="24"/>
  <c r="L118" i="24"/>
  <c r="L117" i="24"/>
  <c r="L116" i="24"/>
  <c r="L115" i="24"/>
  <c r="L114" i="24"/>
  <c r="L113" i="24"/>
  <c r="L112" i="24"/>
  <c r="L111" i="24"/>
  <c r="L110" i="24"/>
  <c r="L109" i="24"/>
  <c r="L108" i="24"/>
  <c r="L107" i="24"/>
  <c r="L106" i="24"/>
  <c r="L105" i="24"/>
  <c r="L104" i="24"/>
  <c r="L103" i="24"/>
  <c r="L102" i="24"/>
  <c r="L142" i="24"/>
  <c r="L141" i="24"/>
  <c r="L140" i="24"/>
  <c r="L139" i="24"/>
  <c r="L138" i="24"/>
  <c r="L137" i="24"/>
  <c r="L136" i="24"/>
  <c r="L135" i="24"/>
  <c r="L134" i="24"/>
  <c r="L133" i="24"/>
  <c r="L132" i="24"/>
  <c r="L131" i="24"/>
  <c r="L130" i="24"/>
  <c r="L129" i="24"/>
  <c r="L128" i="24"/>
  <c r="L127" i="24"/>
  <c r="L126" i="24"/>
  <c r="L125" i="24"/>
  <c r="L124" i="24"/>
  <c r="L123" i="24"/>
  <c r="L163" i="24"/>
  <c r="L162" i="24"/>
  <c r="L161" i="24"/>
  <c r="L160" i="24"/>
  <c r="L159" i="24"/>
  <c r="L158" i="24"/>
  <c r="L157" i="24"/>
  <c r="L156" i="24"/>
  <c r="L155" i="24"/>
  <c r="L154" i="24"/>
  <c r="L153" i="24"/>
  <c r="L152" i="24"/>
  <c r="L151" i="24"/>
  <c r="L150" i="24"/>
  <c r="L149" i="24"/>
  <c r="L148" i="24"/>
  <c r="L147" i="24"/>
  <c r="L146" i="24"/>
  <c r="L145" i="24"/>
  <c r="L144" i="24"/>
  <c r="L184" i="24"/>
  <c r="L183" i="24"/>
  <c r="L182" i="24"/>
  <c r="L181" i="24"/>
  <c r="L180" i="24"/>
  <c r="L179" i="24"/>
  <c r="L178" i="24"/>
  <c r="L177" i="24"/>
  <c r="L176" i="24"/>
  <c r="L175" i="24"/>
  <c r="L174" i="24"/>
  <c r="L173" i="24"/>
  <c r="L172" i="24"/>
  <c r="L171" i="24"/>
  <c r="L170" i="24"/>
  <c r="L169" i="24"/>
  <c r="L168" i="24"/>
  <c r="L167" i="24"/>
  <c r="L166" i="24"/>
  <c r="L165" i="24"/>
  <c r="L205" i="24"/>
  <c r="L204" i="24"/>
  <c r="L203" i="24"/>
  <c r="L202" i="24"/>
  <c r="L201" i="24"/>
  <c r="L200" i="24"/>
  <c r="L199" i="24"/>
  <c r="L198" i="24"/>
  <c r="L197" i="24"/>
  <c r="L196" i="24"/>
  <c r="L195" i="24"/>
  <c r="L194" i="24"/>
  <c r="L193" i="24"/>
  <c r="L192" i="24"/>
  <c r="L191" i="24"/>
  <c r="L190" i="24"/>
  <c r="L189" i="24"/>
  <c r="L188" i="24"/>
  <c r="L187" i="24"/>
  <c r="L186" i="24"/>
  <c r="L226" i="24"/>
  <c r="L225" i="24"/>
  <c r="L224" i="24"/>
  <c r="L223" i="24"/>
  <c r="L222" i="24"/>
  <c r="L221" i="24"/>
  <c r="L220" i="24"/>
  <c r="L219" i="24"/>
  <c r="L218" i="24"/>
  <c r="L217" i="24"/>
  <c r="L216" i="24"/>
  <c r="L215" i="24"/>
  <c r="L214" i="24"/>
  <c r="L213" i="24"/>
  <c r="L212" i="24"/>
  <c r="L211" i="24"/>
  <c r="L210" i="24"/>
  <c r="L209" i="24"/>
  <c r="L208" i="24"/>
  <c r="L207" i="24"/>
  <c r="L247" i="24"/>
  <c r="L246" i="24"/>
  <c r="L245" i="24"/>
  <c r="L244" i="24"/>
  <c r="L243" i="24"/>
  <c r="L242" i="24"/>
  <c r="L241" i="24"/>
  <c r="L240" i="24"/>
  <c r="L239" i="24"/>
  <c r="L238" i="24"/>
  <c r="L237" i="24"/>
  <c r="L236" i="24"/>
  <c r="L235" i="24"/>
  <c r="L234" i="24"/>
  <c r="L233" i="24"/>
  <c r="L232" i="24"/>
  <c r="L231" i="24"/>
  <c r="L230" i="24"/>
  <c r="L229" i="24"/>
  <c r="L228" i="24"/>
  <c r="L268" i="24"/>
  <c r="L267" i="24"/>
  <c r="L266" i="24"/>
  <c r="L265" i="24"/>
  <c r="L264" i="24"/>
  <c r="L263" i="24"/>
  <c r="L262" i="24"/>
  <c r="L261" i="24"/>
  <c r="L260" i="24"/>
  <c r="L259" i="24"/>
  <c r="L258" i="24"/>
  <c r="L257" i="24"/>
  <c r="L256" i="24"/>
  <c r="L255" i="24"/>
  <c r="L254" i="24"/>
  <c r="L253" i="24"/>
  <c r="L250" i="24"/>
  <c r="L79" i="24"/>
  <c r="L78" i="24"/>
  <c r="L77" i="24"/>
  <c r="L76" i="24"/>
  <c r="L75" i="24"/>
  <c r="L74" i="24"/>
  <c r="L73" i="24"/>
  <c r="L72" i="24"/>
  <c r="L71" i="24"/>
  <c r="L70" i="24"/>
  <c r="L69" i="24"/>
  <c r="L68" i="24"/>
  <c r="L67" i="24"/>
  <c r="L66" i="24"/>
  <c r="L65" i="24"/>
  <c r="L64" i="24"/>
  <c r="L63" i="24"/>
  <c r="L62" i="24"/>
  <c r="L61" i="24"/>
  <c r="L58" i="24"/>
  <c r="L57" i="24"/>
  <c r="L56" i="24"/>
  <c r="L55" i="24"/>
  <c r="L54" i="24"/>
  <c r="L53" i="24"/>
  <c r="L52" i="24"/>
  <c r="L51" i="24"/>
  <c r="L50" i="24"/>
  <c r="L49" i="24"/>
  <c r="L48" i="24"/>
  <c r="L47" i="24"/>
  <c r="L46" i="24"/>
  <c r="L45" i="24"/>
  <c r="L44" i="24"/>
  <c r="L43" i="24"/>
  <c r="L42" i="24"/>
  <c r="L41" i="24"/>
  <c r="L40" i="24"/>
  <c r="L39" i="24"/>
  <c r="M249" i="24" l="1"/>
  <c r="M123" i="24"/>
  <c r="M102" i="24"/>
  <c r="F11" i="24" s="1"/>
  <c r="I45" i="12" s="1"/>
  <c r="M207" i="24"/>
  <c r="F7" i="24"/>
  <c r="F12" i="24"/>
  <c r="I46" i="12" s="1"/>
  <c r="M39" i="24"/>
  <c r="F8" i="24" s="1"/>
  <c r="M186" i="24"/>
  <c r="F15" i="24" s="1"/>
  <c r="I49" i="12" s="1"/>
  <c r="M144" i="24"/>
  <c r="F13" i="24" s="1"/>
  <c r="I47" i="12" s="1"/>
  <c r="M81" i="24"/>
  <c r="F10" i="24" s="1"/>
  <c r="I44" i="12" s="1"/>
  <c r="M60" i="24"/>
  <c r="M165" i="24"/>
  <c r="F14" i="24" s="1"/>
  <c r="I48" i="12" s="1"/>
  <c r="M228" i="24"/>
  <c r="F17" i="24" l="1"/>
  <c r="I51" i="12" s="1"/>
  <c r="F19" i="24"/>
  <c r="I53" i="12" s="1"/>
  <c r="I41" i="12"/>
  <c r="F16" i="24"/>
  <c r="I50" i="12" s="1"/>
  <c r="F9" i="24"/>
  <c r="I43" i="12" s="1"/>
  <c r="I42" i="12"/>
  <c r="F18" i="24" l="1"/>
  <c r="F6" i="24" s="1"/>
  <c r="I50" i="28"/>
  <c r="I54" i="12" l="1"/>
  <c r="E52" i="12" s="1"/>
  <c r="I52" i="12"/>
  <c r="K134" i="26"/>
  <c r="C134" i="26"/>
  <c r="K133" i="26"/>
  <c r="C133" i="26"/>
  <c r="I2" i="36" l="1"/>
  <c r="E2" i="36"/>
  <c r="E7" i="28" l="1"/>
  <c r="E42" i="12" s="1"/>
  <c r="O203" i="26" l="1"/>
  <c r="G203" i="26"/>
  <c r="O202" i="26"/>
  <c r="G202" i="26"/>
  <c r="O201" i="26"/>
  <c r="G201" i="26"/>
  <c r="O200" i="26"/>
  <c r="G200" i="26"/>
  <c r="O199" i="26"/>
  <c r="G199" i="26"/>
  <c r="O198" i="26"/>
  <c r="G198" i="26"/>
  <c r="O197" i="26"/>
  <c r="G197" i="26"/>
  <c r="O196" i="26"/>
  <c r="G196" i="26"/>
  <c r="O195" i="26"/>
  <c r="G195" i="26"/>
  <c r="O194" i="26"/>
  <c r="G194" i="26"/>
  <c r="O193" i="26"/>
  <c r="G193" i="26"/>
  <c r="K187" i="26"/>
  <c r="O187" i="26" s="1"/>
  <c r="C187" i="26"/>
  <c r="G187" i="26" s="1"/>
  <c r="O178" i="26"/>
  <c r="G178" i="26"/>
  <c r="O177" i="26"/>
  <c r="G177" i="26"/>
  <c r="O176" i="26"/>
  <c r="G176" i="26"/>
  <c r="O175" i="26"/>
  <c r="G175" i="26"/>
  <c r="O174" i="26"/>
  <c r="G174" i="26"/>
  <c r="O173" i="26"/>
  <c r="G173" i="26"/>
  <c r="O172" i="26"/>
  <c r="G172" i="26"/>
  <c r="O171" i="26"/>
  <c r="G171" i="26"/>
  <c r="O170" i="26"/>
  <c r="G170" i="26"/>
  <c r="O169" i="26"/>
  <c r="G169" i="26"/>
  <c r="O168" i="26"/>
  <c r="G168" i="26"/>
  <c r="K162" i="26"/>
  <c r="O162" i="26" s="1"/>
  <c r="C162" i="26"/>
  <c r="G162" i="26" s="1"/>
  <c r="O253" i="26"/>
  <c r="G253" i="26"/>
  <c r="O252" i="26"/>
  <c r="G252" i="26"/>
  <c r="O251" i="26"/>
  <c r="G251" i="26"/>
  <c r="O250" i="26"/>
  <c r="G250" i="26"/>
  <c r="O249" i="26"/>
  <c r="G249" i="26"/>
  <c r="O248" i="26"/>
  <c r="G248" i="26"/>
  <c r="O247" i="26"/>
  <c r="G247" i="26"/>
  <c r="O246" i="26"/>
  <c r="G246" i="26"/>
  <c r="O245" i="26"/>
  <c r="G245" i="26"/>
  <c r="O244" i="26"/>
  <c r="G244" i="26"/>
  <c r="O243" i="26"/>
  <c r="G243" i="26"/>
  <c r="K237" i="26"/>
  <c r="O237" i="26" s="1"/>
  <c r="C237" i="26"/>
  <c r="G237" i="26" s="1"/>
  <c r="O228" i="26"/>
  <c r="G228" i="26"/>
  <c r="O227" i="26"/>
  <c r="G227" i="26"/>
  <c r="O226" i="26"/>
  <c r="G226" i="26"/>
  <c r="O225" i="26"/>
  <c r="G225" i="26"/>
  <c r="O224" i="26"/>
  <c r="G224" i="26"/>
  <c r="O223" i="26"/>
  <c r="G223" i="26"/>
  <c r="O222" i="26"/>
  <c r="G222" i="26"/>
  <c r="O221" i="26"/>
  <c r="G221" i="26"/>
  <c r="O220" i="26"/>
  <c r="G220" i="26"/>
  <c r="O219" i="26"/>
  <c r="G219" i="26"/>
  <c r="O218" i="26"/>
  <c r="G218" i="26"/>
  <c r="K212" i="26"/>
  <c r="O212" i="26" s="1"/>
  <c r="C212" i="26"/>
  <c r="G212" i="26" s="1"/>
  <c r="O303" i="26"/>
  <c r="G303" i="26"/>
  <c r="O302" i="26"/>
  <c r="G302" i="26"/>
  <c r="O301" i="26"/>
  <c r="G301" i="26"/>
  <c r="O300" i="26"/>
  <c r="G300" i="26"/>
  <c r="O299" i="26"/>
  <c r="G299" i="26"/>
  <c r="O298" i="26"/>
  <c r="G298" i="26"/>
  <c r="O297" i="26"/>
  <c r="G297" i="26"/>
  <c r="O296" i="26"/>
  <c r="G296" i="26"/>
  <c r="O295" i="26"/>
  <c r="G295" i="26"/>
  <c r="O294" i="26"/>
  <c r="G294" i="26"/>
  <c r="O293" i="26"/>
  <c r="G293" i="26"/>
  <c r="K287" i="26"/>
  <c r="O287" i="26" s="1"/>
  <c r="C287" i="26"/>
  <c r="G287" i="26" s="1"/>
  <c r="O278" i="26"/>
  <c r="G278" i="26"/>
  <c r="O277" i="26"/>
  <c r="G277" i="26"/>
  <c r="O276" i="26"/>
  <c r="G276" i="26"/>
  <c r="O275" i="26"/>
  <c r="G275" i="26"/>
  <c r="O274" i="26"/>
  <c r="G274" i="26"/>
  <c r="O273" i="26"/>
  <c r="G273" i="26"/>
  <c r="O272" i="26"/>
  <c r="G272" i="26"/>
  <c r="O271" i="26"/>
  <c r="G271" i="26"/>
  <c r="O270" i="26"/>
  <c r="G270" i="26"/>
  <c r="O269" i="26"/>
  <c r="G269" i="26"/>
  <c r="O268" i="26"/>
  <c r="G268" i="26"/>
  <c r="K262" i="26"/>
  <c r="O262" i="26" s="1"/>
  <c r="C262" i="26"/>
  <c r="G262" i="26" s="1"/>
  <c r="O254" i="26" l="1"/>
  <c r="O256" i="26" s="1"/>
  <c r="G229" i="26"/>
  <c r="G231" i="26" s="1"/>
  <c r="G304" i="26"/>
  <c r="G306" i="26" s="1"/>
  <c r="O304" i="26"/>
  <c r="O306" i="26" s="1"/>
  <c r="O229" i="26"/>
  <c r="O231" i="26" s="1"/>
  <c r="G179" i="26"/>
  <c r="G181" i="26" s="1"/>
  <c r="G279" i="26"/>
  <c r="G281" i="26" s="1"/>
  <c r="G254" i="26"/>
  <c r="G256" i="26" s="1"/>
  <c r="O179" i="26"/>
  <c r="O181" i="26" s="1"/>
  <c r="O279" i="26"/>
  <c r="O281" i="26" s="1"/>
  <c r="G204" i="26"/>
  <c r="G206" i="26" s="1"/>
  <c r="O204" i="26"/>
  <c r="O206" i="26" s="1"/>
  <c r="G165" i="26"/>
  <c r="G164" i="26"/>
  <c r="C165" i="26"/>
  <c r="C164" i="26"/>
  <c r="O190" i="26"/>
  <c r="K189" i="26"/>
  <c r="O189" i="26"/>
  <c r="K190" i="26"/>
  <c r="G190" i="26"/>
  <c r="G189" i="26"/>
  <c r="C190" i="26"/>
  <c r="C189" i="26"/>
  <c r="O165" i="26"/>
  <c r="O164" i="26"/>
  <c r="K165" i="26"/>
  <c r="K164" i="26"/>
  <c r="O240" i="26"/>
  <c r="O239" i="26"/>
  <c r="K240" i="26"/>
  <c r="K239" i="26"/>
  <c r="O215" i="26"/>
  <c r="O214" i="26"/>
  <c r="K215" i="26"/>
  <c r="K214" i="26"/>
  <c r="C215" i="26"/>
  <c r="C214" i="26"/>
  <c r="G215" i="26"/>
  <c r="G214" i="26"/>
  <c r="G240" i="26"/>
  <c r="G239" i="26"/>
  <c r="C240" i="26"/>
  <c r="C239" i="26"/>
  <c r="O290" i="26"/>
  <c r="O289" i="26"/>
  <c r="K290" i="26"/>
  <c r="K289" i="26"/>
  <c r="C290" i="26"/>
  <c r="C289" i="26"/>
  <c r="G290" i="26"/>
  <c r="G289" i="26"/>
  <c r="G265" i="26"/>
  <c r="G264" i="26"/>
  <c r="C265" i="26"/>
  <c r="C264" i="26"/>
  <c r="K264" i="26"/>
  <c r="O265" i="26"/>
  <c r="O264" i="26"/>
  <c r="K265" i="26"/>
  <c r="O353" i="26"/>
  <c r="G353" i="26"/>
  <c r="O352" i="26"/>
  <c r="G352" i="26"/>
  <c r="O351" i="26"/>
  <c r="G351" i="26"/>
  <c r="O350" i="26"/>
  <c r="G350" i="26"/>
  <c r="O349" i="26"/>
  <c r="G349" i="26"/>
  <c r="O348" i="26"/>
  <c r="G348" i="26"/>
  <c r="O347" i="26"/>
  <c r="G347" i="26"/>
  <c r="O346" i="26"/>
  <c r="G346" i="26"/>
  <c r="O345" i="26"/>
  <c r="G345" i="26"/>
  <c r="O344" i="26"/>
  <c r="G344" i="26"/>
  <c r="O343" i="26"/>
  <c r="G343" i="26"/>
  <c r="K337" i="26"/>
  <c r="O337" i="26" s="1"/>
  <c r="C337" i="26"/>
  <c r="G337" i="26" s="1"/>
  <c r="O328" i="26"/>
  <c r="G328" i="26"/>
  <c r="O327" i="26"/>
  <c r="G327" i="26"/>
  <c r="O326" i="26"/>
  <c r="G326" i="26"/>
  <c r="O325" i="26"/>
  <c r="G325" i="26"/>
  <c r="O324" i="26"/>
  <c r="G324" i="26"/>
  <c r="O323" i="26"/>
  <c r="G323" i="26"/>
  <c r="O322" i="26"/>
  <c r="G322" i="26"/>
  <c r="O321" i="26"/>
  <c r="G321" i="26"/>
  <c r="O320" i="26"/>
  <c r="G320" i="26"/>
  <c r="O319" i="26"/>
  <c r="G319" i="26"/>
  <c r="O318" i="26"/>
  <c r="G318" i="26"/>
  <c r="K312" i="26"/>
  <c r="O312" i="26" s="1"/>
  <c r="C312" i="26"/>
  <c r="G312" i="26" s="1"/>
  <c r="O378" i="26"/>
  <c r="G378" i="26"/>
  <c r="O377" i="26"/>
  <c r="G377" i="26"/>
  <c r="O376" i="26"/>
  <c r="G376" i="26"/>
  <c r="O375" i="26"/>
  <c r="G375" i="26"/>
  <c r="O374" i="26"/>
  <c r="G374" i="26"/>
  <c r="O373" i="26"/>
  <c r="G373" i="26"/>
  <c r="O372" i="26"/>
  <c r="G372" i="26"/>
  <c r="O371" i="26"/>
  <c r="G371" i="26"/>
  <c r="O370" i="26"/>
  <c r="G370" i="26"/>
  <c r="O369" i="26"/>
  <c r="G369" i="26"/>
  <c r="O368" i="26"/>
  <c r="G368" i="26"/>
  <c r="K362" i="26"/>
  <c r="O362" i="26" s="1"/>
  <c r="C362" i="26"/>
  <c r="G362" i="26" s="1"/>
  <c r="O153" i="26"/>
  <c r="G153" i="26"/>
  <c r="O152" i="26"/>
  <c r="G152" i="26"/>
  <c r="O151" i="26"/>
  <c r="G151" i="26"/>
  <c r="O150" i="26"/>
  <c r="G150" i="26"/>
  <c r="O149" i="26"/>
  <c r="G149" i="26"/>
  <c r="O148" i="26"/>
  <c r="G148" i="26"/>
  <c r="O147" i="26"/>
  <c r="G147" i="26"/>
  <c r="O146" i="26"/>
  <c r="G146" i="26"/>
  <c r="O145" i="26"/>
  <c r="G145" i="26"/>
  <c r="O144" i="26"/>
  <c r="G144" i="26"/>
  <c r="O143" i="26"/>
  <c r="G143" i="26"/>
  <c r="K137" i="26"/>
  <c r="O137" i="26" s="1"/>
  <c r="C137" i="26"/>
  <c r="G137" i="26" s="1"/>
  <c r="C140" i="26" s="1"/>
  <c r="O354" i="26" l="1"/>
  <c r="O356" i="26" s="1"/>
  <c r="O379" i="26"/>
  <c r="O381" i="26" s="1"/>
  <c r="O329" i="26"/>
  <c r="O331" i="26" s="1"/>
  <c r="G154" i="26"/>
  <c r="G156" i="26" s="1"/>
  <c r="G379" i="26"/>
  <c r="G381" i="26" s="1"/>
  <c r="G354" i="26"/>
  <c r="G356" i="26" s="1"/>
  <c r="O154" i="26"/>
  <c r="O156" i="26" s="1"/>
  <c r="G329" i="26"/>
  <c r="G331" i="26" s="1"/>
  <c r="G340" i="26"/>
  <c r="G339" i="26"/>
  <c r="C340" i="26"/>
  <c r="C339" i="26"/>
  <c r="O315" i="26"/>
  <c r="O314" i="26"/>
  <c r="K315" i="26"/>
  <c r="K314" i="26"/>
  <c r="K339" i="26"/>
  <c r="O340" i="26"/>
  <c r="O339" i="26"/>
  <c r="K340" i="26"/>
  <c r="C315" i="26"/>
  <c r="G315" i="26"/>
  <c r="G314" i="26"/>
  <c r="C314" i="26"/>
  <c r="O365" i="26"/>
  <c r="O364" i="26"/>
  <c r="K365" i="26"/>
  <c r="K364" i="26"/>
  <c r="G365" i="26"/>
  <c r="G364" i="26"/>
  <c r="C365" i="26"/>
  <c r="C364" i="26"/>
  <c r="O140" i="26"/>
  <c r="O139" i="26"/>
  <c r="K140" i="26"/>
  <c r="K139" i="26"/>
  <c r="G139" i="26"/>
  <c r="G140" i="26"/>
  <c r="C139" i="26"/>
  <c r="I27" i="12" l="1"/>
  <c r="E27" i="28" l="1"/>
  <c r="I27" i="28" s="1"/>
  <c r="E23" i="28"/>
  <c r="K24" i="36" l="1"/>
  <c r="K25" i="36"/>
  <c r="K26" i="36"/>
  <c r="K27" i="36"/>
  <c r="K28" i="36"/>
  <c r="K29" i="36"/>
  <c r="K30" i="36"/>
  <c r="K31" i="36"/>
  <c r="K32" i="36"/>
  <c r="K33" i="36"/>
  <c r="K34" i="36"/>
  <c r="G24" i="36"/>
  <c r="G25" i="36"/>
  <c r="G26" i="36"/>
  <c r="G27" i="36"/>
  <c r="G28" i="36"/>
  <c r="G29" i="36"/>
  <c r="G30" i="36"/>
  <c r="G31" i="36"/>
  <c r="G32" i="36"/>
  <c r="G33" i="36"/>
  <c r="G34" i="36"/>
  <c r="F24" i="36"/>
  <c r="F25" i="36"/>
  <c r="F26" i="36"/>
  <c r="F27" i="36"/>
  <c r="F28" i="36"/>
  <c r="F29" i="36"/>
  <c r="F30" i="36"/>
  <c r="F31" i="36"/>
  <c r="F32" i="36"/>
  <c r="F33" i="36"/>
  <c r="F34" i="36"/>
  <c r="K23" i="36"/>
  <c r="F23" i="36"/>
  <c r="G23" i="36"/>
  <c r="K59" i="26" l="1"/>
  <c r="K58" i="26"/>
  <c r="K109" i="26"/>
  <c r="K112" i="26"/>
  <c r="O112" i="26" s="1"/>
  <c r="C109" i="26"/>
  <c r="K84" i="26"/>
  <c r="K108" i="26"/>
  <c r="C108" i="26"/>
  <c r="K83" i="26"/>
  <c r="C84" i="26"/>
  <c r="C83" i="26"/>
  <c r="C59" i="26"/>
  <c r="C58" i="26"/>
  <c r="J35" i="36" l="1"/>
  <c r="K34" i="26" l="1"/>
  <c r="K33" i="26"/>
  <c r="C34" i="26"/>
  <c r="C33" i="26"/>
  <c r="K9" i="26"/>
  <c r="K8" i="26"/>
  <c r="C9" i="26"/>
  <c r="E54" i="12" l="1"/>
  <c r="O403" i="26"/>
  <c r="G403" i="26"/>
  <c r="O402" i="26"/>
  <c r="G402" i="26"/>
  <c r="O401" i="26"/>
  <c r="G401" i="26"/>
  <c r="O400" i="26"/>
  <c r="G400" i="26"/>
  <c r="O399" i="26"/>
  <c r="G399" i="26"/>
  <c r="O398" i="26"/>
  <c r="G398" i="26"/>
  <c r="O397" i="26"/>
  <c r="G397" i="26"/>
  <c r="O396" i="26"/>
  <c r="G396" i="26"/>
  <c r="O395" i="26"/>
  <c r="G395" i="26"/>
  <c r="O394" i="26"/>
  <c r="G394" i="26"/>
  <c r="O393" i="26"/>
  <c r="G393" i="26"/>
  <c r="K387" i="26"/>
  <c r="O387" i="26" s="1"/>
  <c r="C387" i="26"/>
  <c r="G387" i="26" s="1"/>
  <c r="C389" i="26" s="1"/>
  <c r="O128" i="26"/>
  <c r="G128" i="26"/>
  <c r="O127" i="26"/>
  <c r="G127" i="26"/>
  <c r="O126" i="26"/>
  <c r="G126" i="26"/>
  <c r="O125" i="26"/>
  <c r="G125" i="26"/>
  <c r="O124" i="26"/>
  <c r="G124" i="26"/>
  <c r="O123" i="26"/>
  <c r="G123" i="26"/>
  <c r="O122" i="26"/>
  <c r="G122" i="26"/>
  <c r="O121" i="26"/>
  <c r="G121" i="26"/>
  <c r="O120" i="26"/>
  <c r="G120" i="26"/>
  <c r="O119" i="26"/>
  <c r="G119" i="26"/>
  <c r="O118" i="26"/>
  <c r="G118" i="26"/>
  <c r="C112" i="26"/>
  <c r="G112" i="26" s="1"/>
  <c r="O103" i="26"/>
  <c r="G103" i="26"/>
  <c r="O102" i="26"/>
  <c r="G102" i="26"/>
  <c r="O101" i="26"/>
  <c r="G101" i="26"/>
  <c r="O100" i="26"/>
  <c r="G100" i="26"/>
  <c r="O99" i="26"/>
  <c r="G99" i="26"/>
  <c r="O98" i="26"/>
  <c r="G98" i="26"/>
  <c r="O97" i="26"/>
  <c r="G97" i="26"/>
  <c r="O96" i="26"/>
  <c r="G96" i="26"/>
  <c r="O95" i="26"/>
  <c r="G95" i="26"/>
  <c r="O94" i="26"/>
  <c r="G94" i="26"/>
  <c r="O93" i="26"/>
  <c r="G93" i="26"/>
  <c r="K87" i="26"/>
  <c r="O87" i="26" s="1"/>
  <c r="C87" i="26"/>
  <c r="G87" i="26" s="1"/>
  <c r="O78" i="26"/>
  <c r="G78" i="26"/>
  <c r="O77" i="26"/>
  <c r="G77" i="26"/>
  <c r="O76" i="26"/>
  <c r="G76" i="26"/>
  <c r="O75" i="26"/>
  <c r="G75" i="26"/>
  <c r="O74" i="26"/>
  <c r="G74" i="26"/>
  <c r="O73" i="26"/>
  <c r="G73" i="26"/>
  <c r="O72" i="26"/>
  <c r="G72" i="26"/>
  <c r="O71" i="26"/>
  <c r="G71" i="26"/>
  <c r="O70" i="26"/>
  <c r="G70" i="26"/>
  <c r="O69" i="26"/>
  <c r="G69" i="26"/>
  <c r="O68" i="26"/>
  <c r="G68" i="26"/>
  <c r="K62" i="26"/>
  <c r="O62" i="26" s="1"/>
  <c r="C62" i="26"/>
  <c r="G62" i="26" s="1"/>
  <c r="O53" i="26"/>
  <c r="G53" i="26"/>
  <c r="O52" i="26"/>
  <c r="G52" i="26"/>
  <c r="O51" i="26"/>
  <c r="G51" i="26"/>
  <c r="O50" i="26"/>
  <c r="G50" i="26"/>
  <c r="O49" i="26"/>
  <c r="G49" i="26"/>
  <c r="O48" i="26"/>
  <c r="G48" i="26"/>
  <c r="O47" i="26"/>
  <c r="G47" i="26"/>
  <c r="O46" i="26"/>
  <c r="G46" i="26"/>
  <c r="O45" i="26"/>
  <c r="G45" i="26"/>
  <c r="O44" i="26"/>
  <c r="G44" i="26"/>
  <c r="O43" i="26"/>
  <c r="G43" i="26"/>
  <c r="K37" i="26"/>
  <c r="O37" i="26" s="1"/>
  <c r="C37" i="26"/>
  <c r="G37" i="26" s="1"/>
  <c r="O28" i="26"/>
  <c r="O27" i="26"/>
  <c r="O26" i="26"/>
  <c r="O25" i="26"/>
  <c r="O24" i="26"/>
  <c r="O23" i="26"/>
  <c r="O22" i="26"/>
  <c r="O21" i="26"/>
  <c r="O20" i="26"/>
  <c r="O19" i="26"/>
  <c r="O18" i="26"/>
  <c r="K12" i="26"/>
  <c r="O12" i="26" s="1"/>
  <c r="K14" i="26" s="1"/>
  <c r="C12" i="26"/>
  <c r="G28" i="26"/>
  <c r="G27" i="26"/>
  <c r="G26" i="26"/>
  <c r="G25" i="26"/>
  <c r="G24" i="26"/>
  <c r="G23" i="26"/>
  <c r="G22" i="26"/>
  <c r="G21" i="26"/>
  <c r="G20" i="26"/>
  <c r="G19" i="26"/>
  <c r="G18" i="26"/>
  <c r="G129" i="26" l="1"/>
  <c r="G131" i="26" s="1"/>
  <c r="G104" i="26"/>
  <c r="G106" i="26" s="1"/>
  <c r="G54" i="26"/>
  <c r="G56" i="26" s="1"/>
  <c r="G79" i="26"/>
  <c r="G81" i="26" s="1"/>
  <c r="O104" i="26"/>
  <c r="O106" i="26" s="1"/>
  <c r="O79" i="26"/>
  <c r="O81" i="26" s="1"/>
  <c r="O404" i="26"/>
  <c r="O406" i="26" s="1"/>
  <c r="G404" i="26"/>
  <c r="G406" i="26" s="1"/>
  <c r="O54" i="26"/>
  <c r="O56" i="26" s="1"/>
  <c r="O129" i="26"/>
  <c r="O131" i="26" s="1"/>
  <c r="K390" i="26"/>
  <c r="O390" i="26" s="1"/>
  <c r="K389" i="26"/>
  <c r="O389" i="26" s="1"/>
  <c r="G390" i="26"/>
  <c r="G389" i="26"/>
  <c r="C390" i="26"/>
  <c r="K114" i="26"/>
  <c r="O115" i="26"/>
  <c r="O114" i="26"/>
  <c r="K115" i="26"/>
  <c r="G115" i="26"/>
  <c r="G114" i="26"/>
  <c r="C115" i="26"/>
  <c r="C114" i="26"/>
  <c r="K89" i="26"/>
  <c r="O90" i="26"/>
  <c r="O89" i="26"/>
  <c r="K90" i="26"/>
  <c r="G90" i="26"/>
  <c r="G89" i="26"/>
  <c r="C90" i="26"/>
  <c r="C89" i="26"/>
  <c r="K65" i="26"/>
  <c r="O65" i="26"/>
  <c r="O64" i="26"/>
  <c r="K64" i="26"/>
  <c r="G65" i="26"/>
  <c r="G64" i="26"/>
  <c r="C65" i="26"/>
  <c r="C64" i="26"/>
  <c r="O39" i="26"/>
  <c r="O40" i="26"/>
  <c r="K39" i="26"/>
  <c r="K40" i="26"/>
  <c r="G40" i="26"/>
  <c r="C40" i="26"/>
  <c r="C39" i="26"/>
  <c r="G39" i="26" s="1"/>
  <c r="O29" i="26"/>
  <c r="O31" i="26" s="1"/>
  <c r="K15" i="26"/>
  <c r="O15" i="26" s="1"/>
  <c r="O14" i="26"/>
  <c r="G29" i="26"/>
  <c r="G31" i="26" s="1"/>
  <c r="H31" i="28" l="1"/>
  <c r="H21" i="28"/>
  <c r="F42" i="28" l="1"/>
  <c r="H42" i="28"/>
  <c r="F43" i="28"/>
  <c r="H43" i="28"/>
  <c r="E29" i="28" l="1"/>
  <c r="I29" i="28" s="1"/>
  <c r="E30" i="28" l="1"/>
  <c r="I30" i="28" s="1"/>
  <c r="H45" i="28"/>
  <c r="I68" i="28" l="1"/>
  <c r="E11" i="28" s="1"/>
  <c r="E45" i="12" s="1"/>
  <c r="I58" i="28" l="1"/>
  <c r="E9" i="28" s="1"/>
  <c r="E43" i="12" s="1"/>
  <c r="F27" i="12" l="1"/>
  <c r="I85" i="28" l="1"/>
  <c r="E14" i="28" s="1"/>
  <c r="E48" i="12" s="1"/>
  <c r="I74" i="28"/>
  <c r="E12" i="28" s="1"/>
  <c r="E46" i="12" s="1"/>
  <c r="I63" i="28"/>
  <c r="E10" i="28" s="1"/>
  <c r="E44" i="12" s="1"/>
  <c r="F45" i="28"/>
  <c r="H44" i="28"/>
  <c r="F44" i="28"/>
  <c r="H41" i="28"/>
  <c r="F41" i="28"/>
  <c r="H40" i="28"/>
  <c r="F40" i="28"/>
  <c r="H39" i="28"/>
  <c r="F39" i="28"/>
  <c r="H38" i="28"/>
  <c r="F38" i="28"/>
  <c r="H37" i="28"/>
  <c r="F37" i="28"/>
  <c r="H36" i="28"/>
  <c r="F36" i="28"/>
  <c r="H35" i="28"/>
  <c r="F35" i="28"/>
  <c r="H34" i="28"/>
  <c r="F34" i="28"/>
  <c r="I80" i="28"/>
  <c r="E13" i="28" s="1"/>
  <c r="E47" i="12" s="1"/>
  <c r="E8" i="28" l="1"/>
  <c r="F33" i="28" l="1"/>
  <c r="H33" i="28"/>
  <c r="H46" i="28" s="1"/>
  <c r="H48" i="28" s="1"/>
  <c r="G12" i="26" l="1"/>
  <c r="C14" i="26" l="1"/>
  <c r="G4" i="26"/>
  <c r="G14" i="26"/>
  <c r="C4" i="26" s="1"/>
  <c r="C15" i="26"/>
  <c r="G15" i="26" s="1"/>
  <c r="C6" i="26" l="1"/>
  <c r="E3" i="26"/>
  <c r="C5" i="26" l="1"/>
  <c r="G6" i="26"/>
  <c r="I34" i="28"/>
  <c r="I33" i="28" s="1"/>
  <c r="E6" i="28" s="1"/>
  <c r="E41" i="12" s="1"/>
  <c r="E5" i="28" l="1"/>
  <c r="E49" i="12" s="1"/>
  <c r="G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E36" authorId="0" shapeId="0" xr:uid="{00000000-0006-0000-0900-000001000000}">
      <text>
        <r>
          <rPr>
            <sz val="14"/>
            <color indexed="81"/>
            <rFont val="MS P ゴシック"/>
            <family val="3"/>
            <charset val="128"/>
          </rPr>
          <t xml:space="preserve">要選択・要入力
</t>
        </r>
      </text>
    </comment>
  </commentList>
</comments>
</file>

<file path=xl/sharedStrings.xml><?xml version="1.0" encoding="utf-8"?>
<sst xmlns="http://schemas.openxmlformats.org/spreadsheetml/2006/main" count="1973" uniqueCount="506">
  <si>
    <t>活動名（フリガナ）</t>
    <rPh sb="0" eb="2">
      <t>カツドウ</t>
    </rPh>
    <rPh sb="2" eb="3">
      <t>メイ</t>
    </rPh>
    <phoneticPr fontId="6"/>
  </si>
  <si>
    <t>活動名</t>
    <rPh sb="0" eb="2">
      <t>カツドウ</t>
    </rPh>
    <rPh sb="2" eb="3">
      <t>メイ</t>
    </rPh>
    <phoneticPr fontId="6"/>
  </si>
  <si>
    <t>活動区分</t>
  </si>
  <si>
    <t>-</t>
  </si>
  <si>
    <t>代表者氏名</t>
  </si>
  <si>
    <t>細目</t>
    <rPh sb="0" eb="2">
      <t>サイモク</t>
    </rPh>
    <phoneticPr fontId="6"/>
  </si>
  <si>
    <t>項目名</t>
    <rPh sb="0" eb="2">
      <t>コウモク</t>
    </rPh>
    <rPh sb="2" eb="3">
      <t>メイ</t>
    </rPh>
    <phoneticPr fontId="6"/>
  </si>
  <si>
    <t>記入要領</t>
    <phoneticPr fontId="6"/>
  </si>
  <si>
    <t>医師・看護師謝金</t>
  </si>
  <si>
    <t>要約筆記謝金</t>
  </si>
  <si>
    <t>案内状送付料</t>
  </si>
  <si>
    <t>広告宣伝費</t>
  </si>
  <si>
    <t>録画費</t>
  </si>
  <si>
    <t>写真費</t>
  </si>
  <si>
    <t>活動の目的及び内容</t>
    <rPh sb="0" eb="2">
      <t>カツドウ</t>
    </rPh>
    <rPh sb="3" eb="5">
      <t>モクテキ</t>
    </rPh>
    <rPh sb="5" eb="6">
      <t>オヨ</t>
    </rPh>
    <rPh sb="7" eb="9">
      <t>ナイヨウ</t>
    </rPh>
    <phoneticPr fontId="5"/>
  </si>
  <si>
    <t>本活動の観客層拡充等に関する取組</t>
    <phoneticPr fontId="5"/>
  </si>
  <si>
    <t>実施時期</t>
    <rPh sb="0" eb="2">
      <t>ジッシ</t>
    </rPh>
    <rPh sb="2" eb="4">
      <t>ジキ</t>
    </rPh>
    <phoneticPr fontId="5"/>
  </si>
  <si>
    <t>小計（千円）</t>
    <phoneticPr fontId="5"/>
  </si>
  <si>
    <t>～</t>
    <phoneticPr fontId="5"/>
  </si>
  <si>
    <t>単価</t>
  </si>
  <si>
    <t>（別紙　入場料詳細）</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</si>
  <si>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</si>
  <si>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</si>
  <si>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</si>
  <si>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</si>
  <si>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</si>
  <si>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金額（円）</t>
    <rPh sb="0" eb="2">
      <t>キンガク</t>
    </rPh>
    <rPh sb="3" eb="4">
      <t>エン</t>
    </rPh>
    <phoneticPr fontId="5"/>
  </si>
  <si>
    <t>小計（千円）</t>
    <rPh sb="0" eb="2">
      <t>ショウケイ</t>
    </rPh>
    <rPh sb="3" eb="5">
      <t>センエン</t>
    </rPh>
    <phoneticPr fontId="5"/>
  </si>
  <si>
    <t>記入要領</t>
    <rPh sb="0" eb="2">
      <t>キニュウ</t>
    </rPh>
    <rPh sb="2" eb="4">
      <t>ヨウリョウ</t>
    </rPh>
    <phoneticPr fontId="5"/>
  </si>
  <si>
    <t>入場料収入</t>
    <phoneticPr fontId="5"/>
  </si>
  <si>
    <t>×</t>
    <phoneticPr fontId="5"/>
  </si>
  <si>
    <t>枚数</t>
    <rPh sb="0" eb="2">
      <t>マイスウ</t>
    </rPh>
    <phoneticPr fontId="5"/>
  </si>
  <si>
    <t>単価×枚数</t>
    <rPh sb="0" eb="2">
      <t>タンカ</t>
    </rPh>
    <rPh sb="3" eb="5">
      <t>マイスウ</t>
    </rPh>
    <phoneticPr fontId="5"/>
  </si>
  <si>
    <t>その他の収入</t>
    <rPh sb="2" eb="3">
      <t>タ</t>
    </rPh>
    <rPh sb="4" eb="6">
      <t>シュウニュウ</t>
    </rPh>
    <phoneticPr fontId="5"/>
  </si>
  <si>
    <t>共催者負担金</t>
    <phoneticPr fontId="5"/>
  </si>
  <si>
    <t>寄付金・協賛金</t>
    <phoneticPr fontId="5"/>
  </si>
  <si>
    <t>広告料・その他の収入</t>
    <phoneticPr fontId="5"/>
  </si>
  <si>
    <t>会場名</t>
  </si>
  <si>
    <t>×</t>
  </si>
  <si>
    <t>枚数</t>
  </si>
  <si>
    <t>単価×枚数</t>
  </si>
  <si>
    <t>障害者対応に係る経費を含む</t>
    <rPh sb="0" eb="3">
      <t>ショウガイシャ</t>
    </rPh>
    <rPh sb="3" eb="5">
      <t>タイオウ</t>
    </rPh>
    <rPh sb="6" eb="7">
      <t>カカ</t>
    </rPh>
    <rPh sb="8" eb="10">
      <t>ケイヒ</t>
    </rPh>
    <rPh sb="11" eb="12">
      <t>フク</t>
    </rPh>
    <phoneticPr fontId="5"/>
  </si>
  <si>
    <t>共催者負担金</t>
    <rPh sb="0" eb="2">
      <t>キョウサイ</t>
    </rPh>
    <rPh sb="2" eb="3">
      <t>シャ</t>
    </rPh>
    <rPh sb="3" eb="6">
      <t>フタンキン</t>
    </rPh>
    <phoneticPr fontId="5"/>
  </si>
  <si>
    <t>寄付金・協賛金</t>
    <rPh sb="0" eb="3">
      <t>キフキン</t>
    </rPh>
    <rPh sb="4" eb="7">
      <t>キョウサンキン</t>
    </rPh>
    <phoneticPr fontId="5"/>
  </si>
  <si>
    <t>開始日</t>
    <rPh sb="0" eb="3">
      <t>カイシビ</t>
    </rPh>
    <phoneticPr fontId="5"/>
  </si>
  <si>
    <t>終了日</t>
    <rPh sb="0" eb="2">
      <t>シュウリョウ</t>
    </rPh>
    <rPh sb="2" eb="3">
      <t>ビ</t>
    </rPh>
    <phoneticPr fontId="5"/>
  </si>
  <si>
    <t>都道府県</t>
    <rPh sb="0" eb="4">
      <t>トドウフケン</t>
    </rPh>
    <phoneticPr fontId="5"/>
  </si>
  <si>
    <t>実施会場　</t>
    <rPh sb="0" eb="2">
      <t>ジッシ</t>
    </rPh>
    <rPh sb="2" eb="4">
      <t>カイジョウ</t>
    </rPh>
    <phoneticPr fontId="5"/>
  </si>
  <si>
    <t>市区町村）</t>
    <rPh sb="0" eb="2">
      <t>シク</t>
    </rPh>
    <rPh sb="2" eb="4">
      <t>チョウソン</t>
    </rPh>
    <phoneticPr fontId="5"/>
  </si>
  <si>
    <t>　席種　ペアチケット（5000円）</t>
  </si>
  <si>
    <t>　単価　2500</t>
  </si>
  <si>
    <t>　枚数　40</t>
  </si>
  <si>
    <t>券種</t>
  </si>
  <si>
    <t>券種</t>
    <phoneticPr fontId="5"/>
  </si>
  <si>
    <t>企画制作料</t>
    <rPh sb="0" eb="2">
      <t>キカク</t>
    </rPh>
    <rPh sb="2" eb="4">
      <t>セイサク</t>
    </rPh>
    <rPh sb="4" eb="5">
      <t>リョウ</t>
    </rPh>
    <phoneticPr fontId="5"/>
  </si>
  <si>
    <t>会場費</t>
    <rPh sb="0" eb="2">
      <t>カイジョウ</t>
    </rPh>
    <rPh sb="2" eb="3">
      <t>ヒ</t>
    </rPh>
    <phoneticPr fontId="5"/>
  </si>
  <si>
    <t>会場使用料</t>
    <rPh sb="0" eb="2">
      <t>カイジョウ</t>
    </rPh>
    <rPh sb="2" eb="5">
      <t>シヨウリョウ</t>
    </rPh>
    <phoneticPr fontId="5"/>
  </si>
  <si>
    <t>機材借料</t>
    <rPh sb="0" eb="2">
      <t>キザイ</t>
    </rPh>
    <rPh sb="2" eb="4">
      <t>シャクリョウ</t>
    </rPh>
    <phoneticPr fontId="5"/>
  </si>
  <si>
    <t>運搬費</t>
    <rPh sb="0" eb="2">
      <t>ウンパン</t>
    </rPh>
    <rPh sb="2" eb="3">
      <t>ヒ</t>
    </rPh>
    <phoneticPr fontId="5"/>
  </si>
  <si>
    <t>謝金</t>
    <rPh sb="0" eb="2">
      <t>シャキン</t>
    </rPh>
    <phoneticPr fontId="5"/>
  </si>
  <si>
    <t>託児謝金</t>
    <rPh sb="0" eb="2">
      <t>タクジ</t>
    </rPh>
    <rPh sb="2" eb="4">
      <t>シャキン</t>
    </rPh>
    <phoneticPr fontId="5"/>
  </si>
  <si>
    <t>講演謝金</t>
    <rPh sb="0" eb="2">
      <t>コウエン</t>
    </rPh>
    <rPh sb="2" eb="4">
      <t>シャキン</t>
    </rPh>
    <phoneticPr fontId="5"/>
  </si>
  <si>
    <t>手話通訳謝金</t>
    <rPh sb="0" eb="2">
      <t>シュワ</t>
    </rPh>
    <rPh sb="2" eb="4">
      <t>ツウヤク</t>
    </rPh>
    <phoneticPr fontId="5"/>
  </si>
  <si>
    <t>旅費</t>
    <rPh sb="0" eb="2">
      <t>リョヒ</t>
    </rPh>
    <phoneticPr fontId="5"/>
  </si>
  <si>
    <t>交通費</t>
    <rPh sb="0" eb="3">
      <t>コウツウヒ</t>
    </rPh>
    <phoneticPr fontId="5"/>
  </si>
  <si>
    <t>日当</t>
    <rPh sb="0" eb="2">
      <t>ニットウ</t>
    </rPh>
    <phoneticPr fontId="5"/>
  </si>
  <si>
    <t>チラシ印刷費</t>
    <rPh sb="3" eb="5">
      <t>インサツ</t>
    </rPh>
    <rPh sb="5" eb="6">
      <t>ヒ</t>
    </rPh>
    <phoneticPr fontId="5"/>
  </si>
  <si>
    <t>ポスター印刷費</t>
    <rPh sb="4" eb="6">
      <t>インサツ</t>
    </rPh>
    <rPh sb="6" eb="7">
      <t>ヒ</t>
    </rPh>
    <phoneticPr fontId="5"/>
  </si>
  <si>
    <t>入場券印刷費</t>
    <rPh sb="0" eb="3">
      <t>ニュウジョウケン</t>
    </rPh>
    <phoneticPr fontId="5"/>
  </si>
  <si>
    <t>アンケート用紙印刷費</t>
    <rPh sb="5" eb="7">
      <t>ヨウシ</t>
    </rPh>
    <phoneticPr fontId="5"/>
  </si>
  <si>
    <t>当該活動の成果として記録するものに限る</t>
    <rPh sb="0" eb="2">
      <t>トウガイ</t>
    </rPh>
    <rPh sb="2" eb="4">
      <t>カツドウ</t>
    </rPh>
    <rPh sb="5" eb="7">
      <t>セイカ</t>
    </rPh>
    <rPh sb="10" eb="12">
      <t>キロク</t>
    </rPh>
    <rPh sb="17" eb="18">
      <t>カギ</t>
    </rPh>
    <phoneticPr fontId="5"/>
  </si>
  <si>
    <t>市区町村～番地</t>
    <rPh sb="0" eb="4">
      <t>シクチョウソン</t>
    </rPh>
    <rPh sb="5" eb="7">
      <t>バンチ</t>
    </rPh>
    <phoneticPr fontId="5"/>
  </si>
  <si>
    <t>活動に附帯するワークショップ・シンポジウム等収入</t>
    <rPh sb="0" eb="2">
      <t>カツドウ</t>
    </rPh>
    <rPh sb="3" eb="5">
      <t>フタイ</t>
    </rPh>
    <rPh sb="21" eb="22">
      <t>トウ</t>
    </rPh>
    <rPh sb="22" eb="24">
      <t>シュウニュウ</t>
    </rPh>
    <phoneticPr fontId="5"/>
  </si>
  <si>
    <t>会場費</t>
    <rPh sb="0" eb="3">
      <t>カイジョウヒ</t>
    </rPh>
    <phoneticPr fontId="5"/>
  </si>
  <si>
    <t>稽古場借料</t>
    <rPh sb="0" eb="2">
      <t>ケイコ</t>
    </rPh>
    <rPh sb="2" eb="3">
      <t>ジョウ</t>
    </rPh>
    <rPh sb="3" eb="5">
      <t>シャクリョウ</t>
    </rPh>
    <phoneticPr fontId="5"/>
  </si>
  <si>
    <t>道具運搬費</t>
    <rPh sb="0" eb="2">
      <t>ドウグ</t>
    </rPh>
    <rPh sb="2" eb="4">
      <t>ウンパン</t>
    </rPh>
    <rPh sb="4" eb="5">
      <t>ヒ</t>
    </rPh>
    <phoneticPr fontId="5"/>
  </si>
  <si>
    <t>楽器運搬費</t>
    <rPh sb="0" eb="2">
      <t>ガッキ</t>
    </rPh>
    <rPh sb="2" eb="4">
      <t>ウンパン</t>
    </rPh>
    <rPh sb="4" eb="5">
      <t>ヒ</t>
    </rPh>
    <phoneticPr fontId="5"/>
  </si>
  <si>
    <t>舞台費</t>
    <rPh sb="0" eb="2">
      <t>ブタイ</t>
    </rPh>
    <rPh sb="2" eb="3">
      <t>ヒ</t>
    </rPh>
    <phoneticPr fontId="5"/>
  </si>
  <si>
    <t>映像費</t>
    <rPh sb="0" eb="2">
      <t>エイゾウ</t>
    </rPh>
    <rPh sb="2" eb="3">
      <t>ヒ</t>
    </rPh>
    <phoneticPr fontId="5"/>
  </si>
  <si>
    <t>音響費</t>
    <rPh sb="0" eb="2">
      <t>オンキョウ</t>
    </rPh>
    <rPh sb="2" eb="3">
      <t>ヒ</t>
    </rPh>
    <phoneticPr fontId="5"/>
  </si>
  <si>
    <t>大道具費</t>
    <rPh sb="0" eb="3">
      <t>オオドウグ</t>
    </rPh>
    <rPh sb="3" eb="4">
      <t>ヒ</t>
    </rPh>
    <phoneticPr fontId="5"/>
  </si>
  <si>
    <t>小道具費</t>
    <rPh sb="0" eb="3">
      <t>コドウグ</t>
    </rPh>
    <rPh sb="3" eb="4">
      <t>ヒ</t>
    </rPh>
    <phoneticPr fontId="5"/>
  </si>
  <si>
    <t>衣装費</t>
    <rPh sb="0" eb="2">
      <t>イショウ</t>
    </rPh>
    <rPh sb="2" eb="3">
      <t>ヒ</t>
    </rPh>
    <phoneticPr fontId="5"/>
  </si>
  <si>
    <t>メイク費</t>
    <rPh sb="3" eb="4">
      <t>ヒ</t>
    </rPh>
    <phoneticPr fontId="5"/>
  </si>
  <si>
    <t>履物費</t>
    <rPh sb="0" eb="2">
      <t>ハキモノ</t>
    </rPh>
    <rPh sb="2" eb="3">
      <t>ヒ</t>
    </rPh>
    <phoneticPr fontId="5"/>
  </si>
  <si>
    <t>照明費</t>
    <rPh sb="0" eb="2">
      <t>ショウメイ</t>
    </rPh>
    <rPh sb="2" eb="3">
      <t>ヒ</t>
    </rPh>
    <phoneticPr fontId="5"/>
  </si>
  <si>
    <t>演奏料</t>
    <rPh sb="0" eb="2">
      <t>エンソウ</t>
    </rPh>
    <rPh sb="2" eb="3">
      <t>リョウ</t>
    </rPh>
    <phoneticPr fontId="5"/>
  </si>
  <si>
    <t>合唱料</t>
    <rPh sb="0" eb="2">
      <t>ガッショウ</t>
    </rPh>
    <rPh sb="2" eb="3">
      <t>リョウ</t>
    </rPh>
    <phoneticPr fontId="5"/>
  </si>
  <si>
    <t>指揮料</t>
    <rPh sb="0" eb="2">
      <t>シキ</t>
    </rPh>
    <rPh sb="2" eb="3">
      <t>リョウ</t>
    </rPh>
    <phoneticPr fontId="5"/>
  </si>
  <si>
    <t>副指揮料</t>
    <rPh sb="0" eb="1">
      <t>フク</t>
    </rPh>
    <rPh sb="1" eb="3">
      <t>シキ</t>
    </rPh>
    <rPh sb="3" eb="4">
      <t>リョウ</t>
    </rPh>
    <phoneticPr fontId="5"/>
  </si>
  <si>
    <t>作曲料</t>
    <rPh sb="0" eb="2">
      <t>サッキョク</t>
    </rPh>
    <rPh sb="2" eb="3">
      <t>リョウ</t>
    </rPh>
    <phoneticPr fontId="5"/>
  </si>
  <si>
    <t>編曲料</t>
    <rPh sb="0" eb="2">
      <t>ヘンキョク</t>
    </rPh>
    <rPh sb="2" eb="3">
      <t>リョウ</t>
    </rPh>
    <phoneticPr fontId="5"/>
  </si>
  <si>
    <t>作詞料</t>
    <rPh sb="0" eb="2">
      <t>サクシ</t>
    </rPh>
    <rPh sb="2" eb="3">
      <t>リョウ</t>
    </rPh>
    <phoneticPr fontId="5"/>
  </si>
  <si>
    <t>訳詞料</t>
    <rPh sb="0" eb="2">
      <t>ヤクシ</t>
    </rPh>
    <rPh sb="2" eb="3">
      <t>リョウ</t>
    </rPh>
    <phoneticPr fontId="5"/>
  </si>
  <si>
    <t>音楽制作料</t>
    <rPh sb="0" eb="2">
      <t>オンガク</t>
    </rPh>
    <rPh sb="2" eb="4">
      <t>セイサク</t>
    </rPh>
    <rPh sb="4" eb="5">
      <t>リョウ</t>
    </rPh>
    <phoneticPr fontId="5"/>
  </si>
  <si>
    <t>調律料</t>
    <rPh sb="0" eb="2">
      <t>チョウリツ</t>
    </rPh>
    <rPh sb="2" eb="3">
      <t>リョウ</t>
    </rPh>
    <phoneticPr fontId="5"/>
  </si>
  <si>
    <t>楽器借料</t>
    <rPh sb="0" eb="2">
      <t>ガッキ</t>
    </rPh>
    <rPh sb="2" eb="4">
      <t>シャクリョウ</t>
    </rPh>
    <phoneticPr fontId="5"/>
  </si>
  <si>
    <t>楽譜借料</t>
    <rPh sb="0" eb="2">
      <t>ガクフ</t>
    </rPh>
    <rPh sb="2" eb="4">
      <t>シャクリョウ</t>
    </rPh>
    <phoneticPr fontId="5"/>
  </si>
  <si>
    <t>写譜料</t>
    <rPh sb="0" eb="2">
      <t>シャフ</t>
    </rPh>
    <rPh sb="2" eb="3">
      <t>リョウ</t>
    </rPh>
    <phoneticPr fontId="5"/>
  </si>
  <si>
    <t>定期的な練習は除く</t>
    <rPh sb="0" eb="3">
      <t>テイキテキ</t>
    </rPh>
    <rPh sb="4" eb="6">
      <t>レンシュウ</t>
    </rPh>
    <rPh sb="7" eb="8">
      <t>ノゾ</t>
    </rPh>
    <phoneticPr fontId="5"/>
  </si>
  <si>
    <t>演出料</t>
    <rPh sb="0" eb="2">
      <t>エンシュツ</t>
    </rPh>
    <rPh sb="2" eb="3">
      <t>リョウ</t>
    </rPh>
    <phoneticPr fontId="5"/>
  </si>
  <si>
    <t>監修料</t>
    <rPh sb="0" eb="2">
      <t>カンシュウ</t>
    </rPh>
    <rPh sb="2" eb="3">
      <t>リョウ</t>
    </rPh>
    <phoneticPr fontId="5"/>
  </si>
  <si>
    <t>振付料</t>
    <rPh sb="0" eb="2">
      <t>フリツケ</t>
    </rPh>
    <rPh sb="2" eb="3">
      <t>リョウ</t>
    </rPh>
    <phoneticPr fontId="5"/>
  </si>
  <si>
    <t>舞台監督料</t>
    <rPh sb="0" eb="2">
      <t>ブタイ</t>
    </rPh>
    <rPh sb="2" eb="4">
      <t>カントク</t>
    </rPh>
    <rPh sb="4" eb="5">
      <t>リョウ</t>
    </rPh>
    <phoneticPr fontId="5"/>
  </si>
  <si>
    <t>音響プラン料</t>
    <rPh sb="0" eb="2">
      <t>オンキョウ</t>
    </rPh>
    <rPh sb="5" eb="6">
      <t>リョウ</t>
    </rPh>
    <phoneticPr fontId="5"/>
  </si>
  <si>
    <t>照明プラン料</t>
    <rPh sb="0" eb="2">
      <t>ショウメイ</t>
    </rPh>
    <rPh sb="5" eb="6">
      <t>リョウ</t>
    </rPh>
    <phoneticPr fontId="5"/>
  </si>
  <si>
    <t>脚本料</t>
    <rPh sb="0" eb="2">
      <t>キャクホン</t>
    </rPh>
    <rPh sb="2" eb="3">
      <t>リョウ</t>
    </rPh>
    <phoneticPr fontId="5"/>
  </si>
  <si>
    <t>翻訳料</t>
    <rPh sb="0" eb="2">
      <t>ホンヤク</t>
    </rPh>
    <rPh sb="2" eb="3">
      <t>リョウ</t>
    </rPh>
    <phoneticPr fontId="5"/>
  </si>
  <si>
    <t>著作権使用料</t>
    <rPh sb="0" eb="6">
      <t>チョサクケンシヨウリョウ</t>
    </rPh>
    <phoneticPr fontId="5"/>
  </si>
  <si>
    <t>原稿執筆謝金</t>
    <rPh sb="0" eb="4">
      <t>ゲンコウシッピツ</t>
    </rPh>
    <rPh sb="4" eb="6">
      <t>シャキン</t>
    </rPh>
    <phoneticPr fontId="5"/>
  </si>
  <si>
    <t>翻訳謝金</t>
    <rPh sb="0" eb="2">
      <t>ホンヤク</t>
    </rPh>
    <rPh sb="2" eb="4">
      <t>シャキン</t>
    </rPh>
    <phoneticPr fontId="5"/>
  </si>
  <si>
    <t>会場整理員謝金</t>
    <rPh sb="0" eb="2">
      <t>カイジョウ</t>
    </rPh>
    <rPh sb="2" eb="4">
      <t>セイリ</t>
    </rPh>
    <rPh sb="4" eb="5">
      <t>イン</t>
    </rPh>
    <rPh sb="5" eb="7">
      <t>シャキン</t>
    </rPh>
    <phoneticPr fontId="5"/>
  </si>
  <si>
    <t>搬入（仕込み）から搬出（ばらし）までの期間で必要な場合のみ。</t>
    <rPh sb="0" eb="2">
      <t>ハンニュウ</t>
    </rPh>
    <rPh sb="3" eb="5">
      <t>シコミ</t>
    </rPh>
    <rPh sb="9" eb="11">
      <t>ハンシュツ</t>
    </rPh>
    <rPh sb="19" eb="21">
      <t>キカン</t>
    </rPh>
    <rPh sb="22" eb="24">
      <t>ヒツヨウ</t>
    </rPh>
    <rPh sb="25" eb="27">
      <t>バアイ</t>
    </rPh>
    <phoneticPr fontId="5"/>
  </si>
  <si>
    <t>プログラム印刷費</t>
    <rPh sb="5" eb="7">
      <t>インサツ</t>
    </rPh>
    <rPh sb="7" eb="8">
      <t>ヒ</t>
    </rPh>
    <phoneticPr fontId="5"/>
  </si>
  <si>
    <t>点字に係る経費を含む</t>
    <rPh sb="0" eb="2">
      <t>テンジ</t>
    </rPh>
    <rPh sb="3" eb="4">
      <t>カカ</t>
    </rPh>
    <rPh sb="5" eb="7">
      <t>ケイヒ</t>
    </rPh>
    <rPh sb="8" eb="9">
      <t>フク</t>
    </rPh>
    <phoneticPr fontId="5"/>
  </si>
  <si>
    <t>録音費</t>
    <rPh sb="0" eb="2">
      <t>ロクオン</t>
    </rPh>
    <rPh sb="2" eb="3">
      <t>ヒ</t>
    </rPh>
    <phoneticPr fontId="5"/>
  </si>
  <si>
    <t>プログラム・図録売上収入</t>
    <phoneticPr fontId="5"/>
  </si>
  <si>
    <t>会場情報</t>
  </si>
  <si>
    <t>会場名</t>
    <rPh sb="0" eb="2">
      <t>カイジョウ</t>
    </rPh>
    <rPh sb="2" eb="3">
      <t>メイ</t>
    </rPh>
    <phoneticPr fontId="5"/>
  </si>
  <si>
    <t xml:space="preserve">
</t>
    <phoneticPr fontId="5"/>
  </si>
  <si>
    <t>招待券枚数</t>
    <rPh sb="0" eb="5">
      <t>ショウタイケンマイスウ</t>
    </rPh>
    <phoneticPr fontId="5"/>
  </si>
  <si>
    <t>小計</t>
    <rPh sb="0" eb="2">
      <t>ショウケイ</t>
    </rPh>
    <phoneticPr fontId="10"/>
  </si>
  <si>
    <t>合計</t>
    <rPh sb="0" eb="2">
      <t>ゴウケイ</t>
    </rPh>
    <phoneticPr fontId="10"/>
  </si>
  <si>
    <t>左記以外（建物名等）</t>
    <phoneticPr fontId="5"/>
  </si>
  <si>
    <t>販売枚数（b）</t>
    <rPh sb="0" eb="2">
      <t>ハンバイ</t>
    </rPh>
    <rPh sb="2" eb="4">
      <t>マイスウ</t>
    </rPh>
    <phoneticPr fontId="5"/>
  </si>
  <si>
    <t>総入場率（c/a）</t>
    <rPh sb="0" eb="1">
      <t>ソウ</t>
    </rPh>
    <rPh sb="1" eb="3">
      <t>ニュウジョウ</t>
    </rPh>
    <rPh sb="3" eb="4">
      <t>リツ</t>
    </rPh>
    <phoneticPr fontId="10"/>
  </si>
  <si>
    <t>消毒関係消耗品購入費</t>
    <rPh sb="0" eb="2">
      <t>ショウドク</t>
    </rPh>
    <rPh sb="2" eb="4">
      <t>カンケイ</t>
    </rPh>
    <rPh sb="4" eb="6">
      <t>ショウモウ</t>
    </rPh>
    <rPh sb="6" eb="7">
      <t>ヒン</t>
    </rPh>
    <rPh sb="7" eb="10">
      <t>コウニュウヒ</t>
    </rPh>
    <phoneticPr fontId="14"/>
  </si>
  <si>
    <t>単価10万円未満のものに限る</t>
    <rPh sb="0" eb="2">
      <t>タンカ</t>
    </rPh>
    <rPh sb="4" eb="6">
      <t>マンエン</t>
    </rPh>
    <rPh sb="6" eb="8">
      <t>ミマン</t>
    </rPh>
    <rPh sb="12" eb="13">
      <t>カギ</t>
    </rPh>
    <phoneticPr fontId="14"/>
  </si>
  <si>
    <t>消毒作業費</t>
    <rPh sb="0" eb="2">
      <t>ショウドク</t>
    </rPh>
    <rPh sb="2" eb="4">
      <t>サギョウ</t>
    </rPh>
    <rPh sb="4" eb="5">
      <t>ヒ</t>
    </rPh>
    <phoneticPr fontId="14"/>
  </si>
  <si>
    <t>外注費含む</t>
    <rPh sb="0" eb="2">
      <t>ガイチュウ</t>
    </rPh>
    <rPh sb="2" eb="3">
      <t>ヒ</t>
    </rPh>
    <rPh sb="3" eb="4">
      <t>フク</t>
    </rPh>
    <phoneticPr fontId="14"/>
  </si>
  <si>
    <t>感染症対策機材購入・借用費</t>
    <rPh sb="0" eb="3">
      <t>カンセンショウ</t>
    </rPh>
    <rPh sb="3" eb="5">
      <t>タイサク</t>
    </rPh>
    <rPh sb="5" eb="7">
      <t>キザイ</t>
    </rPh>
    <rPh sb="7" eb="9">
      <t>コウニュウ</t>
    </rPh>
    <rPh sb="10" eb="12">
      <t>シャクヨウ</t>
    </rPh>
    <rPh sb="12" eb="13">
      <t>ヒ</t>
    </rPh>
    <phoneticPr fontId="14"/>
  </si>
  <si>
    <t>購入の場合、単価10万円未満のものに限る</t>
    <rPh sb="0" eb="2">
      <t>コウニュウ</t>
    </rPh>
    <rPh sb="3" eb="5">
      <t>バアイ</t>
    </rPh>
    <phoneticPr fontId="14"/>
  </si>
  <si>
    <t>検査費</t>
    <rPh sb="0" eb="2">
      <t>ケンサ</t>
    </rPh>
    <rPh sb="2" eb="3">
      <t>ヒ</t>
    </rPh>
    <phoneticPr fontId="14"/>
  </si>
  <si>
    <t>出演者・スタッフのPCR検査、抗原検査費用</t>
    <rPh sb="0" eb="3">
      <t>シュツエンシャ</t>
    </rPh>
    <rPh sb="12" eb="14">
      <t>ケンサ</t>
    </rPh>
    <rPh sb="15" eb="17">
      <t>コウゲン</t>
    </rPh>
    <rPh sb="17" eb="19">
      <t>ケンサ</t>
    </rPh>
    <rPh sb="19" eb="21">
      <t>ヒヨウ</t>
    </rPh>
    <phoneticPr fontId="14"/>
  </si>
  <si>
    <t>記録・配信費</t>
    <rPh sb="0" eb="2">
      <t>キロク</t>
    </rPh>
    <rPh sb="3" eb="5">
      <t>ハイシン</t>
    </rPh>
    <rPh sb="5" eb="6">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</si>
  <si>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</si>
  <si>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</si>
  <si>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配信用録音録画・編集費</t>
    <rPh sb="0" eb="2">
      <t>ハイシン</t>
    </rPh>
    <rPh sb="2" eb="3">
      <t>ヨウ</t>
    </rPh>
    <rPh sb="3" eb="5">
      <t>ロクオン</t>
    </rPh>
    <rPh sb="5" eb="7">
      <t>ロクガ</t>
    </rPh>
    <rPh sb="10" eb="11">
      <t>ヒ</t>
    </rPh>
    <phoneticPr fontId="5"/>
  </si>
  <si>
    <t>収入の区分</t>
    <rPh sb="0" eb="2">
      <t>シュウニュウ</t>
    </rPh>
    <rPh sb="3" eb="5">
      <t>クブン</t>
    </rPh>
    <phoneticPr fontId="5"/>
  </si>
  <si>
    <t>金額（千円）</t>
    <rPh sb="0" eb="2">
      <t>キンガク</t>
    </rPh>
    <rPh sb="3" eb="5">
      <t>センエン</t>
    </rPh>
    <phoneticPr fontId="5"/>
  </si>
  <si>
    <t>支出の区分</t>
    <rPh sb="0" eb="2">
      <t>シシュツ</t>
    </rPh>
    <rPh sb="3" eb="5">
      <t>クブン</t>
    </rPh>
    <phoneticPr fontId="5"/>
  </si>
  <si>
    <t>金額（千円）</t>
    <phoneticPr fontId="5"/>
  </si>
  <si>
    <t>実施時期及び
実施場所</t>
    <rPh sb="0" eb="2">
      <t>ジッシ</t>
    </rPh>
    <rPh sb="2" eb="4">
      <t>ジキ</t>
    </rPh>
    <rPh sb="4" eb="5">
      <t>オヨ</t>
    </rPh>
    <rPh sb="7" eb="9">
      <t>ジッシ</t>
    </rPh>
    <rPh sb="9" eb="11">
      <t>バショ</t>
    </rPh>
    <phoneticPr fontId="6"/>
  </si>
  <si>
    <t>席</t>
    <rPh sb="0" eb="1">
      <t>セキ</t>
    </rPh>
    <phoneticPr fontId="5"/>
  </si>
  <si>
    <t>使用席数</t>
    <rPh sb="0" eb="2">
      <t>シヨウ</t>
    </rPh>
    <rPh sb="2" eb="4">
      <t>セキスウ</t>
    </rPh>
    <phoneticPr fontId="5"/>
  </si>
  <si>
    <t>入場者数（c）</t>
    <rPh sb="0" eb="2">
      <t>ニュウジョウ</t>
    </rPh>
    <rPh sb="2" eb="3">
      <t>シャ</t>
    </rPh>
    <rPh sb="3" eb="4">
      <t>スウ</t>
    </rPh>
    <phoneticPr fontId="10"/>
  </si>
  <si>
    <t>単価/円</t>
    <rPh sb="0" eb="2">
      <t>タンカ</t>
    </rPh>
    <rPh sb="3" eb="4">
      <t>エン</t>
    </rPh>
    <phoneticPr fontId="5"/>
  </si>
  <si>
    <t>収入合計（千円）</t>
    <rPh sb="0" eb="2">
      <t>シュウニュウ</t>
    </rPh>
    <rPh sb="2" eb="4">
      <t>ゴウケイ</t>
    </rPh>
    <phoneticPr fontId="5"/>
  </si>
  <si>
    <t>収　　入</t>
    <rPh sb="0" eb="1">
      <t>オサム</t>
    </rPh>
    <rPh sb="3" eb="4">
      <t>ニュウ</t>
    </rPh>
    <phoneticPr fontId="5"/>
  </si>
  <si>
    <t>有料入場率（b/a）</t>
    <rPh sb="0" eb="2">
      <t>ユウリョウ</t>
    </rPh>
    <rPh sb="2" eb="4">
      <t>ニュウジョウ</t>
    </rPh>
    <rPh sb="4" eb="5">
      <t>リツ</t>
    </rPh>
    <phoneticPr fontId="10"/>
  </si>
  <si>
    <t>会場の席数（定員）</t>
    <rPh sb="0" eb="2">
      <t>カイジョウ</t>
    </rPh>
    <rPh sb="3" eb="5">
      <t>セキスウ</t>
    </rPh>
    <rPh sb="6" eb="8">
      <t>テイイン</t>
    </rPh>
    <phoneticPr fontId="5"/>
  </si>
  <si>
    <t>売止席数</t>
    <rPh sb="0" eb="1">
      <t>ウ</t>
    </rPh>
    <rPh sb="1" eb="2">
      <t>ド</t>
    </rPh>
    <rPh sb="2" eb="3">
      <t>セキ</t>
    </rPh>
    <rPh sb="3" eb="4">
      <t>スウ</t>
    </rPh>
    <phoneticPr fontId="5"/>
  </si>
  <si>
    <t>感染症対策による売止席数</t>
    <rPh sb="0" eb="3">
      <t>カンセンショウ</t>
    </rPh>
    <rPh sb="3" eb="5">
      <t>タイサク</t>
    </rPh>
    <rPh sb="8" eb="9">
      <t>ウ</t>
    </rPh>
    <rPh sb="9" eb="10">
      <t>ト</t>
    </rPh>
    <rPh sb="10" eb="11">
      <t>セキ</t>
    </rPh>
    <rPh sb="11" eb="12">
      <t>スウ</t>
    </rPh>
    <phoneticPr fontId="5"/>
  </si>
  <si>
    <t>その他売止席数</t>
    <rPh sb="3" eb="4">
      <t>バイ</t>
    </rPh>
    <rPh sb="4" eb="5">
      <t>ト</t>
    </rPh>
    <rPh sb="5" eb="7">
      <t>セキスウ</t>
    </rPh>
    <phoneticPr fontId="5"/>
  </si>
  <si>
    <t>小計</t>
    <rPh sb="0" eb="2">
      <t>ショウケイ</t>
    </rPh>
    <phoneticPr fontId="5"/>
  </si>
  <si>
    <t>合計</t>
    <rPh sb="0" eb="2">
      <t>ゴウケイ</t>
    </rPh>
    <phoneticPr fontId="5"/>
  </si>
  <si>
    <t>売止席数</t>
    <rPh sb="0" eb="1">
      <t>ウリ</t>
    </rPh>
    <rPh sb="1" eb="2">
      <t>ドメ</t>
    </rPh>
    <rPh sb="2" eb="4">
      <t>セキスウ</t>
    </rPh>
    <phoneticPr fontId="9"/>
  </si>
  <si>
    <t>感染症対策</t>
    <rPh sb="0" eb="5">
      <t>カンセンショウタイサク</t>
    </rPh>
    <phoneticPr fontId="9"/>
  </si>
  <si>
    <t>その他</t>
    <rPh sb="2" eb="3">
      <t>タ</t>
    </rPh>
    <phoneticPr fontId="9"/>
  </si>
  <si>
    <t>会場の席数(定員)</t>
    <rPh sb="0" eb="2">
      <t>カイジョウ</t>
    </rPh>
    <rPh sb="3" eb="5">
      <t>セキスウ</t>
    </rPh>
    <rPh sb="6" eb="8">
      <t>テイイン</t>
    </rPh>
    <phoneticPr fontId="9"/>
  </si>
  <si>
    <t>販売枚数(b)</t>
    <rPh sb="0" eb="2">
      <t>ハンバイ</t>
    </rPh>
    <rPh sb="2" eb="4">
      <t>マイスウ</t>
    </rPh>
    <phoneticPr fontId="5"/>
  </si>
  <si>
    <t>総入場者数(c)</t>
    <rPh sb="0" eb="1">
      <t>ソウ</t>
    </rPh>
    <rPh sb="1" eb="3">
      <t>ニュウジョウ</t>
    </rPh>
    <rPh sb="3" eb="4">
      <t>シャ</t>
    </rPh>
    <rPh sb="4" eb="5">
      <t>スウ</t>
    </rPh>
    <phoneticPr fontId="5"/>
  </si>
  <si>
    <t>有料入場率(b/a)</t>
    <rPh sb="0" eb="2">
      <t>ユウリョウ</t>
    </rPh>
    <rPh sb="2" eb="4">
      <t>ニュウジョウ</t>
    </rPh>
    <rPh sb="4" eb="5">
      <t>リツ</t>
    </rPh>
    <phoneticPr fontId="5"/>
  </si>
  <si>
    <t>総入場率(c/a)</t>
    <rPh sb="0" eb="1">
      <t>ソウ</t>
    </rPh>
    <rPh sb="1" eb="3">
      <t>ニュウジョウ</t>
    </rPh>
    <rPh sb="3" eb="4">
      <t>リツ</t>
    </rPh>
    <phoneticPr fontId="5"/>
  </si>
  <si>
    <t>招待券枚数</t>
    <rPh sb="0" eb="3">
      <t>ショウタイケン</t>
    </rPh>
    <rPh sb="3" eb="5">
      <t>マイスウ</t>
    </rPh>
    <phoneticPr fontId="9"/>
  </si>
  <si>
    <t>総入場者数合計(c)</t>
    <rPh sb="5" eb="7">
      <t>ゴウケイ</t>
    </rPh>
    <phoneticPr fontId="5"/>
  </si>
  <si>
    <t>販売枚数合計(b)</t>
    <rPh sb="4" eb="6">
      <t>ゴウケイ</t>
    </rPh>
    <phoneticPr fontId="5"/>
  </si>
  <si>
    <t>総使用席数(a)</t>
    <rPh sb="0" eb="1">
      <t>ソウ</t>
    </rPh>
    <rPh sb="1" eb="3">
      <t>シヨウ</t>
    </rPh>
    <rPh sb="3" eb="5">
      <t>セキスウ</t>
    </rPh>
    <phoneticPr fontId="5"/>
  </si>
  <si>
    <t>有料入場率(b/a)</t>
    <rPh sb="2" eb="4">
      <t>ニュウジョウ</t>
    </rPh>
    <phoneticPr fontId="5"/>
  </si>
  <si>
    <t>総入場率(c/a)</t>
    <phoneticPr fontId="5"/>
  </si>
  <si>
    <t>入場料合計（円）</t>
    <rPh sb="0" eb="3">
      <t>ニュウジョウリョウ</t>
    </rPh>
    <rPh sb="3" eb="5">
      <t>ゴウケイ</t>
    </rPh>
    <rPh sb="6" eb="7">
      <t>エン</t>
    </rPh>
    <phoneticPr fontId="5"/>
  </si>
  <si>
    <t>使用席数</t>
    <rPh sb="0" eb="2">
      <t>シヨウ</t>
    </rPh>
    <rPh sb="2" eb="4">
      <t>セキスウ</t>
    </rPh>
    <rPh sb="3" eb="4">
      <t>スウ</t>
    </rPh>
    <phoneticPr fontId="5"/>
  </si>
  <si>
    <t>単価等(円)</t>
    <rPh sb="0" eb="2">
      <t>タンカ</t>
    </rPh>
    <rPh sb="2" eb="3">
      <t>トウ</t>
    </rPh>
    <rPh sb="4" eb="5">
      <t>エン</t>
    </rPh>
    <phoneticPr fontId="5"/>
  </si>
  <si>
    <t>消費税等</t>
    <rPh sb="0" eb="3">
      <t>ショウヒゼイ</t>
    </rPh>
    <rPh sb="3" eb="4">
      <t>トウ</t>
    </rPh>
    <phoneticPr fontId="5"/>
  </si>
  <si>
    <t>金額（円）</t>
    <rPh sb="3" eb="4">
      <t>エン</t>
    </rPh>
    <phoneticPr fontId="5"/>
  </si>
  <si>
    <t>支払先及び内容</t>
    <rPh sb="0" eb="2">
      <t>シハライ</t>
    </rPh>
    <rPh sb="2" eb="3">
      <t>サキ</t>
    </rPh>
    <rPh sb="3" eb="4">
      <t>オヨ</t>
    </rPh>
    <rPh sb="5" eb="7">
      <t>ナイヨウ</t>
    </rPh>
    <phoneticPr fontId="5"/>
  </si>
  <si>
    <t>ゲネプロ</t>
    <phoneticPr fontId="5"/>
  </si>
  <si>
    <t>公演日（開始日・終了日）</t>
    <rPh sb="4" eb="6">
      <t>カイシ</t>
    </rPh>
    <rPh sb="6" eb="7">
      <t>ビ</t>
    </rPh>
    <rPh sb="8" eb="11">
      <t>シュウリョウビ</t>
    </rPh>
    <phoneticPr fontId="5"/>
  </si>
  <si>
    <t>計</t>
    <rPh sb="0" eb="1">
      <t>ケイ</t>
    </rPh>
    <phoneticPr fontId="5"/>
  </si>
  <si>
    <t>その他（</t>
    <rPh sb="2" eb="3">
      <t>タ</t>
    </rPh>
    <phoneticPr fontId="5"/>
  </si>
  <si>
    <t>）</t>
    <phoneticPr fontId="5"/>
  </si>
  <si>
    <t>後援・協賛者名等とその役割</t>
    <rPh sb="0" eb="2">
      <t>コウエン</t>
    </rPh>
    <rPh sb="3" eb="5">
      <t>キョウサン</t>
    </rPh>
    <rPh sb="5" eb="6">
      <t>シャ</t>
    </rPh>
    <rPh sb="6" eb="7">
      <t>メイ</t>
    </rPh>
    <rPh sb="7" eb="8">
      <t>トウ</t>
    </rPh>
    <rPh sb="11" eb="13">
      <t>ヤクワリ</t>
    </rPh>
    <phoneticPr fontId="5"/>
  </si>
  <si>
    <t>該当する項目を全てプルダウンで選択してください。</t>
    <rPh sb="0" eb="2">
      <t>ガイトウ</t>
    </rPh>
    <rPh sb="4" eb="6">
      <t>コウモク</t>
    </rPh>
    <rPh sb="7" eb="8">
      <t>スベ</t>
    </rPh>
    <rPh sb="15" eb="17">
      <t>センタク</t>
    </rPh>
    <phoneticPr fontId="5"/>
  </si>
  <si>
    <t>補助金・助成金</t>
    <rPh sb="0" eb="3">
      <t>ホジョキン</t>
    </rPh>
    <rPh sb="4" eb="7">
      <t>ジョセイキン</t>
    </rPh>
    <phoneticPr fontId="5"/>
  </si>
  <si>
    <t>補助金・助成金</t>
    <phoneticPr fontId="5"/>
  </si>
  <si>
    <t>使用席数×公演回数（a）</t>
    <rPh sb="5" eb="7">
      <t>コウエン</t>
    </rPh>
    <rPh sb="7" eb="9">
      <t>カイスウ</t>
    </rPh>
    <phoneticPr fontId="10"/>
  </si>
  <si>
    <t>宣伝等を目的とした送付物の通信費に限る</t>
    <rPh sb="0" eb="2">
      <t>センデン</t>
    </rPh>
    <rPh sb="2" eb="3">
      <t>トウ</t>
    </rPh>
    <rPh sb="4" eb="6">
      <t>モクテキ</t>
    </rPh>
    <rPh sb="9" eb="11">
      <t>ソウフ</t>
    </rPh>
    <rPh sb="11" eb="12">
      <t>ブツ</t>
    </rPh>
    <rPh sb="13" eb="16">
      <t>ツウシンヒ</t>
    </rPh>
    <rPh sb="17" eb="18">
      <t>カギ</t>
    </rPh>
    <phoneticPr fontId="5"/>
  </si>
  <si>
    <t>点字に係る経費を含む</t>
    <phoneticPr fontId="5"/>
  </si>
  <si>
    <t>感染症予防用品購入費</t>
    <rPh sb="0" eb="3">
      <t>カンセンショウ</t>
    </rPh>
    <rPh sb="3" eb="5">
      <t>ヨボウ</t>
    </rPh>
    <rPh sb="5" eb="7">
      <t>ヨウヒン</t>
    </rPh>
    <rPh sb="7" eb="9">
      <t>コウニュウ</t>
    </rPh>
    <rPh sb="9" eb="10">
      <t>ヒ</t>
    </rPh>
    <phoneticPr fontId="14"/>
  </si>
  <si>
    <t>事務職員の給与や事務所維持費のような管理経費ではなく、助成対象公演における企画・制作等に直接関わるスタッフ人件費が対象となる。</t>
    <rPh sb="0" eb="2">
      <t>ジム</t>
    </rPh>
    <rPh sb="2" eb="4">
      <t>ショクイン</t>
    </rPh>
    <rPh sb="5" eb="7">
      <t>キュウヨ</t>
    </rPh>
    <rPh sb="8" eb="10">
      <t>ジム</t>
    </rPh>
    <rPh sb="10" eb="11">
      <t>ショ</t>
    </rPh>
    <rPh sb="11" eb="14">
      <t>イジヒ</t>
    </rPh>
    <rPh sb="18" eb="20">
      <t>カンリ</t>
    </rPh>
    <rPh sb="20" eb="22">
      <t>ケイヒ</t>
    </rPh>
    <rPh sb="27" eb="29">
      <t>ジョセイ</t>
    </rPh>
    <rPh sb="29" eb="31">
      <t>タイショウ</t>
    </rPh>
    <rPh sb="31" eb="33">
      <t>コウエン</t>
    </rPh>
    <rPh sb="37" eb="39">
      <t>キカク</t>
    </rPh>
    <rPh sb="40" eb="42">
      <t>セイサク</t>
    </rPh>
    <rPh sb="42" eb="43">
      <t>ナド</t>
    </rPh>
    <rPh sb="44" eb="46">
      <t>チョクセツ</t>
    </rPh>
    <rPh sb="46" eb="47">
      <t>カカ</t>
    </rPh>
    <rPh sb="53" eb="56">
      <t>ジンケンヒ</t>
    </rPh>
    <rPh sb="57" eb="59">
      <t>タイショウ</t>
    </rPh>
    <phoneticPr fontId="5"/>
  </si>
  <si>
    <t>入場券等販売手数料</t>
    <rPh sb="3" eb="4">
      <t>トウ</t>
    </rPh>
    <phoneticPr fontId="5"/>
  </si>
  <si>
    <t>ソリスト料</t>
    <rPh sb="4" eb="5">
      <t>リョウ</t>
    </rPh>
    <phoneticPr fontId="5"/>
  </si>
  <si>
    <t>舞台スタッフ費</t>
    <rPh sb="0" eb="2">
      <t>ブタイ</t>
    </rPh>
    <rPh sb="6" eb="7">
      <t>ヒ</t>
    </rPh>
    <phoneticPr fontId="5"/>
  </si>
  <si>
    <t>現代舞踊</t>
    <rPh sb="0" eb="2">
      <t>ゲンダイ</t>
    </rPh>
    <rPh sb="2" eb="4">
      <t>ブヨウ</t>
    </rPh>
    <phoneticPr fontId="5"/>
  </si>
  <si>
    <t>児童演劇</t>
    <rPh sb="0" eb="2">
      <t>ジドウ</t>
    </rPh>
    <rPh sb="2" eb="4">
      <t>エンゲキ</t>
    </rPh>
    <phoneticPr fontId="5"/>
  </si>
  <si>
    <t>声明</t>
    <rPh sb="0" eb="2">
      <t>セイメイ</t>
    </rPh>
    <phoneticPr fontId="5"/>
  </si>
  <si>
    <t>合唱</t>
    <rPh sb="0" eb="2">
      <t>ガッショウ</t>
    </rPh>
    <phoneticPr fontId="5"/>
  </si>
  <si>
    <t>舞踏</t>
    <rPh sb="0" eb="2">
      <t>ブトウ</t>
    </rPh>
    <phoneticPr fontId="5"/>
  </si>
  <si>
    <t>古典演劇（人形浄瑠璃）</t>
    <rPh sb="0" eb="2">
      <t>コテン</t>
    </rPh>
    <rPh sb="2" eb="4">
      <t>エンゲキ</t>
    </rPh>
    <rPh sb="5" eb="7">
      <t>ニンギョウ</t>
    </rPh>
    <rPh sb="7" eb="10">
      <t>ジョウルリ</t>
    </rPh>
    <phoneticPr fontId="5"/>
  </si>
  <si>
    <t>その他</t>
    <rPh sb="2" eb="3">
      <t>タ</t>
    </rPh>
    <phoneticPr fontId="5"/>
  </si>
  <si>
    <t>古典演劇（歌舞伎）</t>
    <rPh sb="0" eb="2">
      <t>コテン</t>
    </rPh>
    <rPh sb="2" eb="4">
      <t>エンゲキ</t>
    </rPh>
    <rPh sb="5" eb="8">
      <t>カブキ</t>
    </rPh>
    <phoneticPr fontId="5"/>
  </si>
  <si>
    <t>組踊</t>
    <rPh sb="0" eb="2">
      <t>クミオドリ</t>
    </rPh>
    <phoneticPr fontId="5"/>
  </si>
  <si>
    <t>邦楽</t>
    <rPh sb="0" eb="2">
      <t>ホウガク</t>
    </rPh>
    <phoneticPr fontId="5"/>
  </si>
  <si>
    <t>邦舞</t>
    <rPh sb="0" eb="1">
      <t>ホウ</t>
    </rPh>
    <rPh sb="1" eb="2">
      <t>ブ</t>
    </rPh>
    <phoneticPr fontId="5"/>
  </si>
  <si>
    <t>その他伝統芸能</t>
    <rPh sb="2" eb="3">
      <t>タ</t>
    </rPh>
    <rPh sb="3" eb="5">
      <t>デントウ</t>
    </rPh>
    <rPh sb="5" eb="7">
      <t>ゲイノウ</t>
    </rPh>
    <phoneticPr fontId="5"/>
  </si>
  <si>
    <t>落語</t>
    <rPh sb="0" eb="2">
      <t>ラクゴ</t>
    </rPh>
    <phoneticPr fontId="5"/>
  </si>
  <si>
    <t>講談</t>
    <rPh sb="0" eb="2">
      <t>コウダン</t>
    </rPh>
    <phoneticPr fontId="5"/>
  </si>
  <si>
    <t>浪曲</t>
    <rPh sb="0" eb="2">
      <t>ロウキョク</t>
    </rPh>
    <phoneticPr fontId="5"/>
  </si>
  <si>
    <t>漫才</t>
    <rPh sb="0" eb="2">
      <t>マンザイ</t>
    </rPh>
    <phoneticPr fontId="5"/>
  </si>
  <si>
    <t>奇術</t>
    <rPh sb="0" eb="2">
      <t>キジュツ</t>
    </rPh>
    <phoneticPr fontId="5"/>
  </si>
  <si>
    <t>太神楽</t>
    <rPh sb="0" eb="3">
      <t>ダイカグラ</t>
    </rPh>
    <phoneticPr fontId="5"/>
  </si>
  <si>
    <t>その他大衆芸能</t>
    <rPh sb="2" eb="3">
      <t>タ</t>
    </rPh>
    <rPh sb="3" eb="5">
      <t>タイシュウ</t>
    </rPh>
    <rPh sb="5" eb="7">
      <t>ゲイノウ</t>
    </rPh>
    <phoneticPr fontId="5"/>
  </si>
  <si>
    <t>現代舞台芸術創造普及活動・音楽</t>
    <phoneticPr fontId="5"/>
  </si>
  <si>
    <t>現代舞台芸術創造普及活動・舞踊</t>
    <phoneticPr fontId="5"/>
  </si>
  <si>
    <t>多分野共同等芸術創造活動</t>
    <phoneticPr fontId="5"/>
  </si>
  <si>
    <t>オペラ</t>
    <phoneticPr fontId="5"/>
  </si>
  <si>
    <t>ミュージカル</t>
    <phoneticPr fontId="5"/>
  </si>
  <si>
    <t>舞台美術デザイン料</t>
    <rPh sb="0" eb="2">
      <t>ブタイ</t>
    </rPh>
    <rPh sb="2" eb="4">
      <t>ビジュツ</t>
    </rPh>
    <rPh sb="8" eb="9">
      <t>リョウ</t>
    </rPh>
    <phoneticPr fontId="5"/>
  </si>
  <si>
    <t>衣装デザイン料</t>
    <rPh sb="0" eb="2">
      <t>イショウ</t>
    </rPh>
    <rPh sb="6" eb="7">
      <t>リョウ</t>
    </rPh>
    <phoneticPr fontId="5"/>
  </si>
  <si>
    <t>字幕費</t>
    <rPh sb="0" eb="2">
      <t>ジマク</t>
    </rPh>
    <rPh sb="2" eb="3">
      <t>ヒ</t>
    </rPh>
    <phoneticPr fontId="5"/>
  </si>
  <si>
    <t>音声ガイド費</t>
    <rPh sb="0" eb="2">
      <t>オンセイ</t>
    </rPh>
    <rPh sb="5" eb="6">
      <t>ヒ</t>
    </rPh>
    <phoneticPr fontId="5"/>
  </si>
  <si>
    <t>吹奏楽</t>
    <rPh sb="0" eb="3">
      <t>スイソウガク</t>
    </rPh>
    <phoneticPr fontId="5"/>
  </si>
  <si>
    <t>その他</t>
    <rPh sb="2" eb="3">
      <t>タ</t>
    </rPh>
    <phoneticPr fontId="5"/>
  </si>
  <si>
    <t>数量(1)</t>
    <rPh sb="0" eb="2">
      <t>スウリョウ</t>
    </rPh>
    <phoneticPr fontId="5"/>
  </si>
  <si>
    <t>数量(2)</t>
    <rPh sb="0" eb="2">
      <t>スウリョウ</t>
    </rPh>
    <phoneticPr fontId="5"/>
  </si>
  <si>
    <t>（都道府県・</t>
    <rPh sb="3" eb="4">
      <t>フ</t>
    </rPh>
    <phoneticPr fontId="5"/>
  </si>
  <si>
    <t>～</t>
  </si>
  <si>
    <t>【収入予算】</t>
    <rPh sb="1" eb="3">
      <t>シュウニュウ</t>
    </rPh>
    <phoneticPr fontId="10"/>
  </si>
  <si>
    <t>団体名</t>
    <rPh sb="0" eb="2">
      <t>ダンタイ</t>
    </rPh>
    <rPh sb="2" eb="3">
      <t>メイ</t>
    </rPh>
    <phoneticPr fontId="13"/>
  </si>
  <si>
    <r>
      <t xml:space="preserve">仕込み・ゲネプロ・ばらし・実施回数を入力してください。（公演日及び実施場所は総表よりデータが参照されます。）
</t>
    </r>
    <r>
      <rPr>
        <b/>
        <sz val="14"/>
        <color rgb="FFFF0000"/>
        <rFont val="ＭＳ ゴシック"/>
        <family val="3"/>
        <charset val="128"/>
      </rPr>
      <t>定期公演等で、用意されている行数（12行）を超えて行われる活動の場合は、全ての日程・会場についての詳細を記載した別紙を添付してください。
学校公演の場合は、その対象を明記してください（例：小学生対象、学校関係者のみ、一般公開あり等）。</t>
    </r>
    <r>
      <rPr>
        <b/>
        <sz val="14"/>
        <color theme="1"/>
        <rFont val="ＭＳ ゴシック"/>
        <family val="3"/>
        <charset val="128"/>
      </rPr>
      <t xml:space="preserve">
</t>
    </r>
    <rPh sb="0" eb="2">
      <t>シコ</t>
    </rPh>
    <rPh sb="13" eb="15">
      <t>ジッシ</t>
    </rPh>
    <rPh sb="15" eb="17">
      <t>カイスウ</t>
    </rPh>
    <rPh sb="18" eb="20">
      <t>ニュウリョク</t>
    </rPh>
    <phoneticPr fontId="5"/>
  </si>
  <si>
    <r>
      <rPr>
        <b/>
        <sz val="14"/>
        <color theme="1"/>
        <rFont val="ＭＳ ゴシック"/>
        <family val="3"/>
        <charset val="128"/>
      </rPr>
      <t>特記事項</t>
    </r>
    <r>
      <rPr>
        <sz val="11"/>
        <color theme="1"/>
        <rFont val="游ゴシック"/>
        <family val="3"/>
        <charset val="128"/>
        <scheme val="minor"/>
      </rPr>
      <t/>
    </r>
    <rPh sb="0" eb="2">
      <t>トッキ</t>
    </rPh>
    <rPh sb="2" eb="4">
      <t>ジコウ</t>
    </rPh>
    <phoneticPr fontId="5"/>
  </si>
  <si>
    <r>
      <t>割引販売を行っている場合のみ、割引額の合計をマイナスで記入</t>
    </r>
    <r>
      <rPr>
        <b/>
        <sz val="12"/>
        <color theme="1"/>
        <rFont val="ＭＳ ゴシック"/>
        <family val="3"/>
        <charset val="128"/>
      </rPr>
      <t>→</t>
    </r>
    <r>
      <rPr>
        <sz val="12"/>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10"/>
  </si>
  <si>
    <t>（イ）収入合計</t>
    <rPh sb="3" eb="5">
      <t>シュウニュウ</t>
    </rPh>
    <rPh sb="5" eb="7">
      <t>ゴウケイ</t>
    </rPh>
    <phoneticPr fontId="5"/>
  </si>
  <si>
    <t>配信等収入</t>
    <rPh sb="0" eb="2">
      <t>ハイシン</t>
    </rPh>
    <rPh sb="2" eb="3">
      <t>トウ</t>
    </rPh>
    <rPh sb="3" eb="5">
      <t>シュウニュウ</t>
    </rPh>
    <phoneticPr fontId="5"/>
  </si>
  <si>
    <t>配信等収入</t>
    <rPh sb="0" eb="2">
      <t>ハイシン</t>
    </rPh>
    <rPh sb="2" eb="3">
      <t>トウ</t>
    </rPh>
    <rPh sb="3" eb="5">
      <t>シュウニュウ</t>
    </rPh>
    <phoneticPr fontId="10"/>
  </si>
  <si>
    <t>配信等収入</t>
    <rPh sb="0" eb="5">
      <t>ハイシントウシュウニュウ</t>
    </rPh>
    <phoneticPr fontId="10"/>
  </si>
  <si>
    <t>オーケストラ</t>
  </si>
  <si>
    <t>バレエ</t>
  </si>
  <si>
    <t>現代演劇</t>
    <rPh sb="0" eb="2">
      <t>ゲンダイ</t>
    </rPh>
    <rPh sb="2" eb="4">
      <t>エンゲキ</t>
    </rPh>
    <phoneticPr fontId="5"/>
  </si>
  <si>
    <t>雅楽</t>
    <rPh sb="0" eb="2">
      <t>ガガク</t>
    </rPh>
    <phoneticPr fontId="5"/>
  </si>
  <si>
    <t>※総表に記入した情報が反映されます。</t>
    <phoneticPr fontId="13"/>
  </si>
  <si>
    <t>民俗舞踊</t>
    <rPh sb="0" eb="4">
      <t>ミンゾクブヨウ</t>
    </rPh>
    <phoneticPr fontId="13"/>
  </si>
  <si>
    <t>人形劇</t>
    <rPh sb="0" eb="3">
      <t>ニンギョウゲキ</t>
    </rPh>
    <phoneticPr fontId="13"/>
  </si>
  <si>
    <t>室内楽</t>
    <rPh sb="0" eb="3">
      <t>シツナイガク</t>
    </rPh>
    <phoneticPr fontId="13"/>
  </si>
  <si>
    <t>古典演劇（能楽）</t>
    <rPh sb="0" eb="4">
      <t>コテンエンゲキ</t>
    </rPh>
    <rPh sb="5" eb="7">
      <t>ノウガク</t>
    </rPh>
    <phoneticPr fontId="13"/>
  </si>
  <si>
    <t>【支出予算】</t>
    <rPh sb="1" eb="3">
      <t>シシュツ</t>
    </rPh>
    <rPh sb="2" eb="3">
      <t>シュウシ</t>
    </rPh>
    <phoneticPr fontId="10"/>
  </si>
  <si>
    <t>【個表】</t>
    <rPh sb="1" eb="3">
      <t>コヒョウ</t>
    </rPh>
    <phoneticPr fontId="10"/>
  </si>
  <si>
    <t>開演時間</t>
    <rPh sb="0" eb="2">
      <t>カイエン</t>
    </rPh>
    <rPh sb="2" eb="4">
      <t>ジカン</t>
    </rPh>
    <phoneticPr fontId="5"/>
  </si>
  <si>
    <t>入場料収入</t>
    <rPh sb="0" eb="3">
      <t>ニュウジョウリョウ</t>
    </rPh>
    <rPh sb="3" eb="5">
      <t>シュウニュウ</t>
    </rPh>
    <phoneticPr fontId="5"/>
  </si>
  <si>
    <t>共催者負担金</t>
  </si>
  <si>
    <t>補助金・助成金</t>
  </si>
  <si>
    <t>寄付金・協賛金</t>
  </si>
  <si>
    <t>広告料・その他の収入</t>
  </si>
  <si>
    <t>←「創作初演」など該当する項目を選択してください。該当項目がない場合は、その他の（　　）内に記入してください。</t>
  </si>
  <si>
    <t>作品内容</t>
  </si>
  <si>
    <t>←文書番号を使用する場合はこちらに入力</t>
    <rPh sb="1" eb="5">
      <t>ブンショバンゴウ</t>
    </rPh>
    <rPh sb="6" eb="8">
      <t>シヨウ</t>
    </rPh>
    <rPh sb="10" eb="12">
      <t>バアイ</t>
    </rPh>
    <rPh sb="17" eb="19">
      <t>ニュウリョク</t>
    </rPh>
    <phoneticPr fontId="5"/>
  </si>
  <si>
    <t>出演料</t>
    <rPh sb="0" eb="2">
      <t>シュツエン</t>
    </rPh>
    <rPh sb="2" eb="3">
      <t>リョウ</t>
    </rPh>
    <phoneticPr fontId="5"/>
  </si>
  <si>
    <t>演出助手料</t>
    <rPh sb="0" eb="2">
      <t>エンシュツ</t>
    </rPh>
    <rPh sb="2" eb="4">
      <t>ジョシュ</t>
    </rPh>
    <rPh sb="4" eb="5">
      <t>リョウ</t>
    </rPh>
    <phoneticPr fontId="5"/>
  </si>
  <si>
    <t>振付助手料</t>
    <rPh sb="0" eb="2">
      <t>フリツケ</t>
    </rPh>
    <rPh sb="2" eb="4">
      <t>ジョシュ</t>
    </rPh>
    <rPh sb="4" eb="5">
      <t>リョウ</t>
    </rPh>
    <phoneticPr fontId="5"/>
  </si>
  <si>
    <t>舞台監督助手料</t>
    <rPh sb="0" eb="4">
      <t>ブタイカントク</t>
    </rPh>
    <rPh sb="4" eb="6">
      <t>ジョシュ</t>
    </rPh>
    <rPh sb="6" eb="7">
      <t>リョウ</t>
    </rPh>
    <phoneticPr fontId="5"/>
  </si>
  <si>
    <t>人形美術デザイン料</t>
    <rPh sb="0" eb="2">
      <t>ニンギョウ</t>
    </rPh>
    <rPh sb="2" eb="4">
      <t>ビジュツ</t>
    </rPh>
    <rPh sb="8" eb="9">
      <t>リョウ</t>
    </rPh>
    <phoneticPr fontId="5"/>
  </si>
  <si>
    <t>脚色料</t>
    <rPh sb="0" eb="2">
      <t>キャクショク</t>
    </rPh>
    <rPh sb="2" eb="3">
      <t>リョウ</t>
    </rPh>
    <phoneticPr fontId="5"/>
  </si>
  <si>
    <t>構成料</t>
    <rPh sb="0" eb="2">
      <t>コウセイ</t>
    </rPh>
    <rPh sb="2" eb="3">
      <t>リョウ</t>
    </rPh>
    <phoneticPr fontId="5"/>
  </si>
  <si>
    <t>ドラマトゥルク料</t>
    <rPh sb="7" eb="8">
      <t>リョウ</t>
    </rPh>
    <phoneticPr fontId="5"/>
  </si>
  <si>
    <t>付帯設備使用料</t>
    <rPh sb="0" eb="4">
      <t>フタイセツビ</t>
    </rPh>
    <rPh sb="4" eb="7">
      <t>シヨウリョウ</t>
    </rPh>
    <phoneticPr fontId="5"/>
  </si>
  <si>
    <t>入場券内訳</t>
  </si>
  <si>
    <t>入場券内訳</t>
    <rPh sb="2" eb="3">
      <t>ケン</t>
    </rPh>
    <rPh sb="3" eb="5">
      <t>ウチワケ</t>
    </rPh>
    <phoneticPr fontId="5"/>
  </si>
  <si>
    <r>
      <t>各会場の入場料収入は別紙に記入</t>
    </r>
    <r>
      <rPr>
        <b/>
        <sz val="13"/>
        <color theme="1"/>
        <rFont val="ＭＳ ゴシック"/>
        <family val="3"/>
        <charset val="128"/>
      </rPr>
      <t>→</t>
    </r>
    <r>
      <rPr>
        <sz val="13"/>
        <color theme="1"/>
        <rFont val="ＭＳ ゴシック"/>
        <family val="3"/>
        <charset val="128"/>
      </rPr>
      <t xml:space="preserve"> </t>
    </r>
    <rPh sb="0" eb="1">
      <t>カク</t>
    </rPh>
    <rPh sb="1" eb="3">
      <t>カイジョウ</t>
    </rPh>
    <phoneticPr fontId="5"/>
  </si>
  <si>
    <t>セル内で改行される場合は「ALT+ENTER」を同時に押して改行してください。</t>
  </si>
  <si>
    <t>郵便番号</t>
    <rPh sb="0" eb="4">
      <t>ユウビンバンゴウ</t>
    </rPh>
    <phoneticPr fontId="5"/>
  </si>
  <si>
    <r>
      <t>割引販売を行っている場合のみ、割引額の合計をマイナスで記入</t>
    </r>
    <r>
      <rPr>
        <b/>
        <sz val="11"/>
        <rFont val="ＭＳ ゴシック"/>
        <family val="3"/>
        <charset val="128"/>
      </rPr>
      <t>→</t>
    </r>
    <phoneticPr fontId="5"/>
  </si>
  <si>
    <t>出演費</t>
    <rPh sb="0" eb="2">
      <t>シュツエン</t>
    </rPh>
    <rPh sb="2" eb="3">
      <t>ヒ</t>
    </rPh>
    <phoneticPr fontId="7"/>
  </si>
  <si>
    <t>①</t>
    <phoneticPr fontId="7"/>
  </si>
  <si>
    <t>②</t>
    <phoneticPr fontId="7"/>
  </si>
  <si>
    <t>③</t>
    <phoneticPr fontId="7"/>
  </si>
  <si>
    <t>（千円）</t>
    <rPh sb="1" eb="3">
      <t>センエン</t>
    </rPh>
    <phoneticPr fontId="7"/>
  </si>
  <si>
    <t>要選択</t>
    <rPh sb="0" eb="1">
      <t>ヨウ</t>
    </rPh>
    <rPh sb="1" eb="3">
      <t>センタク</t>
    </rPh>
    <phoneticPr fontId="7"/>
  </si>
  <si>
    <t>音楽費</t>
    <rPh sb="0" eb="2">
      <t>オンガク</t>
    </rPh>
    <rPh sb="2" eb="3">
      <t>ヒ</t>
    </rPh>
    <phoneticPr fontId="7"/>
  </si>
  <si>
    <t>舞台費</t>
    <rPh sb="0" eb="2">
      <t>ブタイ</t>
    </rPh>
    <rPh sb="2" eb="3">
      <t>ヒ</t>
    </rPh>
    <phoneticPr fontId="7"/>
  </si>
  <si>
    <t>文芸費</t>
    <rPh sb="0" eb="2">
      <t>ブンゲイ</t>
    </rPh>
    <rPh sb="2" eb="3">
      <t>ヒ</t>
    </rPh>
    <phoneticPr fontId="7"/>
  </si>
  <si>
    <t>会場費</t>
    <rPh sb="0" eb="3">
      <t>カイジョウヒ</t>
    </rPh>
    <phoneticPr fontId="7"/>
  </si>
  <si>
    <t>運搬費</t>
    <rPh sb="0" eb="2">
      <t>ウンパン</t>
    </rPh>
    <rPh sb="2" eb="3">
      <t>ヒ</t>
    </rPh>
    <phoneticPr fontId="7"/>
  </si>
  <si>
    <t>謝金</t>
    <rPh sb="0" eb="2">
      <t>シャキン</t>
    </rPh>
    <phoneticPr fontId="7"/>
  </si>
  <si>
    <t>旅費</t>
    <rPh sb="0" eb="2">
      <t>リョヒ</t>
    </rPh>
    <phoneticPr fontId="7"/>
  </si>
  <si>
    <t>出演費</t>
    <rPh sb="0" eb="2">
      <t>シュツエン</t>
    </rPh>
    <rPh sb="2" eb="3">
      <t>ヒ</t>
    </rPh>
    <phoneticPr fontId="5"/>
  </si>
  <si>
    <t>文芸費</t>
    <rPh sb="0" eb="2">
      <t>ブンゲイ</t>
    </rPh>
    <rPh sb="2" eb="3">
      <t>ヒ</t>
    </rPh>
    <phoneticPr fontId="5"/>
  </si>
  <si>
    <t>音楽費</t>
    <rPh sb="0" eb="2">
      <t>オンガク</t>
    </rPh>
    <rPh sb="2" eb="3">
      <t>ヒ</t>
    </rPh>
    <phoneticPr fontId="5"/>
  </si>
  <si>
    <t>会場費</t>
    <rPh sb="0" eb="3">
      <t>カイジョウヒ</t>
    </rPh>
    <phoneticPr fontId="5"/>
  </si>
  <si>
    <t>舞台費</t>
    <rPh sb="0" eb="2">
      <t>ブタイ</t>
    </rPh>
    <rPh sb="2" eb="3">
      <t>ヒ</t>
    </rPh>
    <phoneticPr fontId="5"/>
  </si>
  <si>
    <t>運搬費</t>
    <rPh sb="0" eb="2">
      <t>ウンパン</t>
    </rPh>
    <rPh sb="2" eb="3">
      <t>ヒ</t>
    </rPh>
    <phoneticPr fontId="5"/>
  </si>
  <si>
    <t>宣伝・印刷費</t>
    <rPh sb="0" eb="2">
      <t>センデン</t>
    </rPh>
    <rPh sb="3" eb="5">
      <t>インサツ</t>
    </rPh>
    <rPh sb="5" eb="6">
      <t>ヒ</t>
    </rPh>
    <phoneticPr fontId="5"/>
  </si>
  <si>
    <t>記録・配信費</t>
    <rPh sb="0" eb="2">
      <t>キロク</t>
    </rPh>
    <rPh sb="3" eb="5">
      <t>ハイシン</t>
    </rPh>
    <rPh sb="5" eb="6">
      <t>ヒ</t>
    </rPh>
    <phoneticPr fontId="5"/>
  </si>
  <si>
    <t>感染症対策費</t>
    <rPh sb="0" eb="6">
      <t>カンセンショウタイサクヒ</t>
    </rPh>
    <phoneticPr fontId="5"/>
  </si>
  <si>
    <t>非表示行</t>
    <rPh sb="0" eb="4">
      <t>ヒヒョウジギョウ</t>
    </rPh>
    <phoneticPr fontId="7"/>
  </si>
  <si>
    <t>宣伝・印刷費</t>
    <rPh sb="0" eb="2">
      <t>センデン</t>
    </rPh>
    <rPh sb="3" eb="6">
      <t>インサツヒ</t>
    </rPh>
    <phoneticPr fontId="7"/>
  </si>
  <si>
    <t>記録・配信費</t>
    <rPh sb="0" eb="2">
      <t>キロク</t>
    </rPh>
    <rPh sb="3" eb="6">
      <t>ハイシンヒ</t>
    </rPh>
    <phoneticPr fontId="7"/>
  </si>
  <si>
    <t>感染症対策費（上限額はその他経費の10％）</t>
    <phoneticPr fontId="7"/>
  </si>
  <si>
    <t>活動内容</t>
    <rPh sb="0" eb="1">
      <t>カツ</t>
    </rPh>
    <rPh sb="1" eb="2">
      <t>ドウ</t>
    </rPh>
    <rPh sb="2" eb="4">
      <t>ナイヨウ</t>
    </rPh>
    <phoneticPr fontId="6"/>
  </si>
  <si>
    <t>衣装スタッフ費</t>
    <rPh sb="0" eb="2">
      <t>イショウ</t>
    </rPh>
    <rPh sb="6" eb="7">
      <t>ヒ</t>
    </rPh>
    <phoneticPr fontId="5"/>
  </si>
  <si>
    <t>舞台費</t>
    <rPh sb="0" eb="2">
      <t>ブタイ</t>
    </rPh>
    <rPh sb="2" eb="3">
      <t>ヒ</t>
    </rPh>
    <phoneticPr fontId="5"/>
  </si>
  <si>
    <t>ヘアメイクを含む</t>
    <rPh sb="6" eb="7">
      <t>フク</t>
    </rPh>
    <phoneticPr fontId="5"/>
  </si>
  <si>
    <t>照明スタッフ費</t>
    <rPh sb="0" eb="2">
      <t>ショウメイ</t>
    </rPh>
    <rPh sb="6" eb="7">
      <t>ヒ</t>
    </rPh>
    <phoneticPr fontId="5"/>
  </si>
  <si>
    <t>音響スタッフ費</t>
    <rPh sb="0" eb="2">
      <t>オンキョウ</t>
    </rPh>
    <rPh sb="6" eb="7">
      <t>ヒ</t>
    </rPh>
    <phoneticPr fontId="5"/>
  </si>
  <si>
    <t>映像スタッフ費</t>
    <rPh sb="0" eb="2">
      <t>エイゾウ</t>
    </rPh>
    <rPh sb="6" eb="7">
      <t>ヒ</t>
    </rPh>
    <phoneticPr fontId="5"/>
  </si>
  <si>
    <t>特殊効果費</t>
    <rPh sb="0" eb="2">
      <t>トクシュ</t>
    </rPh>
    <rPh sb="2" eb="4">
      <t>コウカ</t>
    </rPh>
    <rPh sb="4" eb="5">
      <t>ヒ</t>
    </rPh>
    <phoneticPr fontId="5"/>
  </si>
  <si>
    <t>観客用</t>
    <rPh sb="0" eb="3">
      <t>カンキャクヨウ</t>
    </rPh>
    <phoneticPr fontId="5"/>
  </si>
  <si>
    <t>搬入（仕込み）から搬出（ばらし）までの期間で必要な場合のみ。
航空・船舶・列車運賃の特別料金（ファーストクラス、ビジネス料金、グリーン料金等）は計上不可</t>
    <rPh sb="0" eb="2">
      <t>ハンニュウ</t>
    </rPh>
    <rPh sb="3" eb="5">
      <t>シコミ</t>
    </rPh>
    <rPh sb="9" eb="11">
      <t>ハンシュツ</t>
    </rPh>
    <rPh sb="19" eb="21">
      <t>キカン</t>
    </rPh>
    <rPh sb="22" eb="24">
      <t>ヒツヨウ</t>
    </rPh>
    <rPh sb="25" eb="27">
      <t>バアイ</t>
    </rPh>
    <rPh sb="74" eb="76">
      <t>フカ</t>
    </rPh>
    <phoneticPr fontId="5"/>
  </si>
  <si>
    <t>宿泊を伴う場合のみ（上限：2,200円）
搬入（仕込み）から搬出（ばらし）までの期間で必要な場合のみ。</t>
    <rPh sb="10" eb="12">
      <t>ジョウゲン</t>
    </rPh>
    <rPh sb="18" eb="19">
      <t>エン</t>
    </rPh>
    <phoneticPr fontId="5"/>
  </si>
  <si>
    <t>新聞、雑誌、駅貼り、宣伝デザイン料
応募活動に係るウェブサイト作成費、
点字に係る経費を含む</t>
    <rPh sb="0" eb="2">
      <t>シンブン</t>
    </rPh>
    <rPh sb="3" eb="5">
      <t>ザッシ</t>
    </rPh>
    <rPh sb="6" eb="8">
      <t>エキバ</t>
    </rPh>
    <rPh sb="10" eb="12">
      <t>センデン</t>
    </rPh>
    <rPh sb="16" eb="17">
      <t>リョウ</t>
    </rPh>
    <rPh sb="36" eb="38">
      <t>テンジ</t>
    </rPh>
    <rPh sb="39" eb="40">
      <t>カカ</t>
    </rPh>
    <rPh sb="41" eb="43">
      <t>ケイヒ</t>
    </rPh>
    <rPh sb="44" eb="45">
      <t>フク</t>
    </rPh>
    <phoneticPr fontId="5"/>
  </si>
  <si>
    <t>ネット配信等に係る経費</t>
  </si>
  <si>
    <t>ネット配信等に係る経費</t>
    <phoneticPr fontId="5"/>
  </si>
  <si>
    <t>感染症対策費</t>
  </si>
  <si>
    <t>感染症対策費</t>
    <phoneticPr fontId="5"/>
  </si>
  <si>
    <t>合唱指揮料</t>
  </si>
  <si>
    <t>合唱指揮料</t>
    <rPh sb="0" eb="2">
      <t>ガッショウ</t>
    </rPh>
    <rPh sb="2" eb="4">
      <t>シキ</t>
    </rPh>
    <rPh sb="4" eb="5">
      <t>リョウ</t>
    </rPh>
    <phoneticPr fontId="5"/>
  </si>
  <si>
    <t>補綴料</t>
  </si>
  <si>
    <t>補綴料</t>
    <phoneticPr fontId="5"/>
  </si>
  <si>
    <t>字幕原稿翻訳・作成料</t>
  </si>
  <si>
    <t>字幕原稿翻訳・作成料</t>
    <phoneticPr fontId="5"/>
  </si>
  <si>
    <t>音楽プラン料</t>
  </si>
  <si>
    <t>音楽プラン料</t>
    <rPh sb="0" eb="2">
      <t>オンガク</t>
    </rPh>
    <rPh sb="5" eb="6">
      <t>リョウ</t>
    </rPh>
    <phoneticPr fontId="5"/>
  </si>
  <si>
    <t>音響プラン料</t>
  </si>
  <si>
    <t>映像プラン費</t>
    <rPh sb="0" eb="2">
      <t>エイゾウ</t>
    </rPh>
    <rPh sb="5" eb="6">
      <t>ヒ</t>
    </rPh>
    <phoneticPr fontId="5"/>
  </si>
  <si>
    <t>ライセンス料</t>
  </si>
  <si>
    <t>ライセンス料</t>
    <rPh sb="5" eb="6">
      <t>リョウ</t>
    </rPh>
    <phoneticPr fontId="5"/>
  </si>
  <si>
    <t>特殊効果プラン料</t>
  </si>
  <si>
    <t>言語指導料</t>
  </si>
  <si>
    <t>方言指導料</t>
  </si>
  <si>
    <t>剣術指導料</t>
  </si>
  <si>
    <t>所作指導料</t>
  </si>
  <si>
    <t>合唱指導料</t>
  </si>
  <si>
    <t>歌唱指導料</t>
  </si>
  <si>
    <t>振付指導料</t>
  </si>
  <si>
    <t>演出料</t>
  </si>
  <si>
    <t>演出助手料</t>
  </si>
  <si>
    <t>構成料</t>
  </si>
  <si>
    <t>振付料</t>
  </si>
  <si>
    <t>振付助手料</t>
  </si>
  <si>
    <t>バレエマスター・バレエミストレス</t>
  </si>
  <si>
    <t>脚色料</t>
  </si>
  <si>
    <t>翻訳料</t>
  </si>
  <si>
    <t>舞台監督料</t>
  </si>
  <si>
    <t>舞台監督助手料</t>
  </si>
  <si>
    <t>舞台美術デザイン料</t>
  </si>
  <si>
    <t>照明プラン料</t>
  </si>
  <si>
    <t>衣装デザイン料</t>
  </si>
  <si>
    <t>映像プラン料</t>
  </si>
  <si>
    <t>著作権使用料</t>
  </si>
  <si>
    <t>ロイヤリティ</t>
  </si>
  <si>
    <t>企画制作料</t>
  </si>
  <si>
    <t>作曲料</t>
  </si>
  <si>
    <t>編曲料</t>
  </si>
  <si>
    <t>作詞料</t>
  </si>
  <si>
    <t>訳詞料</t>
  </si>
  <si>
    <t>作調料</t>
  </si>
  <si>
    <t>音楽制作料</t>
  </si>
  <si>
    <t>調律料</t>
  </si>
  <si>
    <t>稽古ピアニスト料</t>
  </si>
  <si>
    <t>楽器借料</t>
  </si>
  <si>
    <t>楽譜借料</t>
  </si>
  <si>
    <t>写譜料</t>
  </si>
  <si>
    <t>楽譜製作料</t>
  </si>
  <si>
    <t>副指揮料</t>
  </si>
  <si>
    <t>演奏料</t>
  </si>
  <si>
    <t>ソリスト料</t>
  </si>
  <si>
    <t>合唱料</t>
  </si>
  <si>
    <t>指揮料</t>
  </si>
  <si>
    <t>出演料</t>
  </si>
  <si>
    <t>コレペティ料</t>
  </si>
  <si>
    <t>プロンプター料</t>
  </si>
  <si>
    <t>原語指導料</t>
  </si>
  <si>
    <t>音_出演費</t>
    <rPh sb="0" eb="1">
      <t>オン</t>
    </rPh>
    <rPh sb="2" eb="4">
      <t>シュツエン</t>
    </rPh>
    <rPh sb="4" eb="5">
      <t>ヒ</t>
    </rPh>
    <phoneticPr fontId="5"/>
  </si>
  <si>
    <t>舞_出演費</t>
    <rPh sb="0" eb="1">
      <t>ブ</t>
    </rPh>
    <rPh sb="2" eb="4">
      <t>シュツエン</t>
    </rPh>
    <rPh sb="4" eb="5">
      <t>ヒ</t>
    </rPh>
    <phoneticPr fontId="5"/>
  </si>
  <si>
    <t>演_出演費</t>
    <rPh sb="0" eb="1">
      <t>エン</t>
    </rPh>
    <rPh sb="2" eb="4">
      <t>シュツエン</t>
    </rPh>
    <rPh sb="4" eb="5">
      <t>ヒ</t>
    </rPh>
    <phoneticPr fontId="5"/>
  </si>
  <si>
    <t>音_音楽費</t>
    <rPh sb="0" eb="1">
      <t>オン</t>
    </rPh>
    <rPh sb="2" eb="4">
      <t>オンガク</t>
    </rPh>
    <rPh sb="4" eb="5">
      <t>ヒ</t>
    </rPh>
    <phoneticPr fontId="5"/>
  </si>
  <si>
    <t>舞_音楽費</t>
    <rPh sb="0" eb="1">
      <t>ブ</t>
    </rPh>
    <rPh sb="2" eb="4">
      <t>オンガク</t>
    </rPh>
    <rPh sb="4" eb="5">
      <t>ヒ</t>
    </rPh>
    <phoneticPr fontId="5"/>
  </si>
  <si>
    <t>演_音楽費</t>
    <rPh sb="0" eb="1">
      <t>エン</t>
    </rPh>
    <rPh sb="2" eb="4">
      <t>オンガク</t>
    </rPh>
    <rPh sb="4" eb="5">
      <t>ヒ</t>
    </rPh>
    <phoneticPr fontId="5"/>
  </si>
  <si>
    <t>音_文芸費</t>
    <rPh sb="0" eb="1">
      <t>オン</t>
    </rPh>
    <rPh sb="2" eb="4">
      <t>ブンゲイ</t>
    </rPh>
    <rPh sb="4" eb="5">
      <t>ヒ</t>
    </rPh>
    <phoneticPr fontId="5"/>
  </si>
  <si>
    <t>舞_文芸費</t>
    <rPh sb="0" eb="1">
      <t>ブ</t>
    </rPh>
    <rPh sb="2" eb="4">
      <t>ブンゲイ</t>
    </rPh>
    <rPh sb="4" eb="5">
      <t>ヒ</t>
    </rPh>
    <phoneticPr fontId="5"/>
  </si>
  <si>
    <t>演_文芸費</t>
    <rPh sb="0" eb="1">
      <t>エン</t>
    </rPh>
    <rPh sb="2" eb="4">
      <t>ブンゲイ</t>
    </rPh>
    <rPh sb="4" eb="5">
      <t>ヒ</t>
    </rPh>
    <phoneticPr fontId="5"/>
  </si>
  <si>
    <t>助成金の額</t>
    <rPh sb="0" eb="3">
      <t>ジョセイキン</t>
    </rPh>
    <rPh sb="4" eb="5">
      <t>ガク</t>
    </rPh>
    <phoneticPr fontId="5"/>
  </si>
  <si>
    <t>プログラム等売上収入</t>
    <rPh sb="5" eb="6">
      <t>ナド</t>
    </rPh>
    <phoneticPr fontId="5"/>
  </si>
  <si>
    <t>収入総額（イ＋ロ）</t>
    <phoneticPr fontId="5"/>
  </si>
  <si>
    <t>実施会場（所在地）</t>
    <rPh sb="2" eb="4">
      <t>カイジョウ</t>
    </rPh>
    <phoneticPr fontId="5"/>
  </si>
  <si>
    <t>本活動の企画意図及び目標</t>
    <rPh sb="0" eb="1">
      <t>ホン</t>
    </rPh>
    <rPh sb="1" eb="3">
      <t>カツドウ</t>
    </rPh>
    <rPh sb="4" eb="6">
      <t>キカク</t>
    </rPh>
    <rPh sb="6" eb="8">
      <t>イト</t>
    </rPh>
    <rPh sb="8" eb="9">
      <t>オヨ</t>
    </rPh>
    <rPh sb="10" eb="12">
      <t>モクヒョウ</t>
    </rPh>
    <phoneticPr fontId="5"/>
  </si>
  <si>
    <t>共催者・共同制作者名とその役割</t>
    <rPh sb="0" eb="3">
      <t>キョウサイシャ</t>
    </rPh>
    <rPh sb="4" eb="6">
      <t>キョウドウ</t>
    </rPh>
    <rPh sb="6" eb="8">
      <t>セイサク</t>
    </rPh>
    <rPh sb="8" eb="9">
      <t>シャ</t>
    </rPh>
    <rPh sb="9" eb="10">
      <t>メイ</t>
    </rPh>
    <rPh sb="13" eb="15">
      <t>ヤクワリ</t>
    </rPh>
    <phoneticPr fontId="5"/>
  </si>
  <si>
    <t>助成対象経費総額（支出総額）</t>
    <rPh sb="0" eb="2">
      <t>ジョセイ</t>
    </rPh>
    <rPh sb="2" eb="4">
      <t>タイショウ</t>
    </rPh>
    <rPh sb="4" eb="6">
      <t>ケイヒ</t>
    </rPh>
    <rPh sb="6" eb="8">
      <t>ソウガク</t>
    </rPh>
    <rPh sb="9" eb="11">
      <t>シシュツ</t>
    </rPh>
    <rPh sb="11" eb="13">
      <t>ソウガク</t>
    </rPh>
    <phoneticPr fontId="7"/>
  </si>
  <si>
    <t>【助成対象経費】</t>
    <rPh sb="1" eb="3">
      <t>ジョセイ</t>
    </rPh>
    <rPh sb="3" eb="5">
      <t>タイショウ</t>
    </rPh>
    <rPh sb="5" eb="7">
      <t>ケイヒ</t>
    </rPh>
    <phoneticPr fontId="7"/>
  </si>
  <si>
    <t>団体名</t>
    <rPh sb="0" eb="2">
      <t>ダンタイ</t>
    </rPh>
    <rPh sb="2" eb="3">
      <t>メイ</t>
    </rPh>
    <phoneticPr fontId="10"/>
  </si>
  <si>
    <t>活動名</t>
    <rPh sb="0" eb="2">
      <t>カツドウ</t>
    </rPh>
    <rPh sb="2" eb="3">
      <t>メイ</t>
    </rPh>
    <phoneticPr fontId="10"/>
  </si>
  <si>
    <t>団体名</t>
    <rPh sb="0" eb="2">
      <t>ダンタイ</t>
    </rPh>
    <rPh sb="2" eb="3">
      <t>メイ</t>
    </rPh>
    <phoneticPr fontId="7"/>
  </si>
  <si>
    <t>活動名</t>
    <rPh sb="0" eb="2">
      <t>カツドウ</t>
    </rPh>
    <rPh sb="2" eb="3">
      <t>メイ</t>
    </rPh>
    <phoneticPr fontId="7"/>
  </si>
  <si>
    <t>項目</t>
    <rPh sb="0" eb="2">
      <t>コウモク</t>
    </rPh>
    <phoneticPr fontId="7"/>
  </si>
  <si>
    <t>金額</t>
    <rPh sb="0" eb="2">
      <t>キンガク</t>
    </rPh>
    <phoneticPr fontId="7"/>
  </si>
  <si>
    <t>出演費</t>
  </si>
  <si>
    <t>音楽費</t>
    <phoneticPr fontId="7"/>
  </si>
  <si>
    <t>文芸費</t>
    <phoneticPr fontId="7"/>
  </si>
  <si>
    <t>会場費</t>
    <phoneticPr fontId="7"/>
  </si>
  <si>
    <t>舞台費</t>
    <phoneticPr fontId="7"/>
  </si>
  <si>
    <t>運搬費</t>
    <phoneticPr fontId="7"/>
  </si>
  <si>
    <t>謝金</t>
    <phoneticPr fontId="7"/>
  </si>
  <si>
    <t>旅費</t>
    <phoneticPr fontId="7"/>
  </si>
  <si>
    <t>宣伝・印刷費</t>
    <phoneticPr fontId="7"/>
  </si>
  <si>
    <t>記録・配信費</t>
    <phoneticPr fontId="7"/>
  </si>
  <si>
    <t>ワークショップ・シンポジウム等収入</t>
    <phoneticPr fontId="5"/>
  </si>
  <si>
    <t>プログラム等売上収入</t>
    <rPh sb="5" eb="6">
      <t>トウ</t>
    </rPh>
    <phoneticPr fontId="5"/>
  </si>
  <si>
    <t>現代舞台芸術創造普及活動・演劇
（①一般枠）</t>
    <rPh sb="18" eb="20">
      <t>イッパン</t>
    </rPh>
    <rPh sb="20" eb="21">
      <t>ワク</t>
    </rPh>
    <phoneticPr fontId="5"/>
  </si>
  <si>
    <t>現代舞台芸術創造普及活動・演劇
（③新設劇団枠）</t>
    <rPh sb="18" eb="20">
      <t>シンセツ</t>
    </rPh>
    <rPh sb="20" eb="22">
      <t>ゲキダン</t>
    </rPh>
    <rPh sb="22" eb="23">
      <t>ワク</t>
    </rPh>
    <phoneticPr fontId="5"/>
  </si>
  <si>
    <t>現代舞台芸術創造普及活動・演劇
（④全国普及枠）</t>
    <rPh sb="18" eb="20">
      <t>ゼンコク</t>
    </rPh>
    <rPh sb="20" eb="22">
      <t>フキュウ</t>
    </rPh>
    <rPh sb="22" eb="23">
      <t>ワク</t>
    </rPh>
    <phoneticPr fontId="5"/>
  </si>
  <si>
    <t>現代舞台芸術創造普及活動・演劇
（②ネクストステージ（観客拡充）枠）</t>
    <rPh sb="27" eb="29">
      <t>カンキャク</t>
    </rPh>
    <rPh sb="29" eb="31">
      <t>カクジュウ</t>
    </rPh>
    <rPh sb="32" eb="33">
      <t>ワク</t>
    </rPh>
    <phoneticPr fontId="5"/>
  </si>
  <si>
    <t>本活動の内容</t>
    <rPh sb="0" eb="1">
      <t>ホン</t>
    </rPh>
    <rPh sb="1" eb="3">
      <t>カツドウ</t>
    </rPh>
    <rPh sb="4" eb="6">
      <t>ナイヨウ</t>
    </rPh>
    <phoneticPr fontId="13"/>
  </si>
  <si>
    <t>助成対象経費総額
（支出総額）</t>
    <phoneticPr fontId="5"/>
  </si>
  <si>
    <t>伝統芸能の公開活動【①一般枠】</t>
    <rPh sb="11" eb="13">
      <t>イッパン</t>
    </rPh>
    <rPh sb="13" eb="14">
      <t>ワク</t>
    </rPh>
    <phoneticPr fontId="5"/>
  </si>
  <si>
    <t>伝統芸能の公開活動【②全国普及枠】</t>
    <rPh sb="11" eb="13">
      <t>ゼンコク</t>
    </rPh>
    <rPh sb="13" eb="15">
      <t>フキュウ</t>
    </rPh>
    <rPh sb="15" eb="16">
      <t>ワク</t>
    </rPh>
    <phoneticPr fontId="5"/>
  </si>
  <si>
    <t>申請者の種別</t>
    <rPh sb="0" eb="3">
      <t>シンセイシャ</t>
    </rPh>
    <rPh sb="4" eb="6">
      <t>シュベツ</t>
    </rPh>
    <phoneticPr fontId="5"/>
  </si>
  <si>
    <t>作品料</t>
    <rPh sb="0" eb="3">
      <t>サクヒンリョウ</t>
    </rPh>
    <phoneticPr fontId="7"/>
  </si>
  <si>
    <t>作品借料</t>
    <rPh sb="0" eb="4">
      <t>サクヒンシャクリョウ</t>
    </rPh>
    <phoneticPr fontId="5"/>
  </si>
  <si>
    <t>作品保険料</t>
    <rPh sb="0" eb="2">
      <t>サクヒン</t>
    </rPh>
    <rPh sb="2" eb="5">
      <t>ホケンリョウ</t>
    </rPh>
    <phoneticPr fontId="5"/>
  </si>
  <si>
    <t>作品制作謝金</t>
    <rPh sb="0" eb="2">
      <t>サクヒン</t>
    </rPh>
    <rPh sb="2" eb="4">
      <t>セイサク</t>
    </rPh>
    <rPh sb="4" eb="6">
      <t>シャキン</t>
    </rPh>
    <phoneticPr fontId="5"/>
  </si>
  <si>
    <t>作品制作材料費</t>
    <rPh sb="0" eb="2">
      <t>サクヒン</t>
    </rPh>
    <rPh sb="2" eb="4">
      <t>セイサク</t>
    </rPh>
    <rPh sb="4" eb="7">
      <t>ザイリョウヒ</t>
    </rPh>
    <phoneticPr fontId="5"/>
  </si>
  <si>
    <t>多_作品料</t>
    <rPh sb="0" eb="1">
      <t>タ</t>
    </rPh>
    <rPh sb="2" eb="5">
      <t>サクヒンリョウ</t>
    </rPh>
    <phoneticPr fontId="5"/>
  </si>
  <si>
    <t>多_出演費</t>
    <rPh sb="0" eb="1">
      <t>タ</t>
    </rPh>
    <rPh sb="2" eb="4">
      <t>シュツエン</t>
    </rPh>
    <rPh sb="4" eb="5">
      <t>ヒ</t>
    </rPh>
    <phoneticPr fontId="5"/>
  </si>
  <si>
    <t>多_音楽費</t>
    <rPh sb="0" eb="1">
      <t>オオ</t>
    </rPh>
    <rPh sb="2" eb="4">
      <t>オンガク</t>
    </rPh>
    <rPh sb="4" eb="5">
      <t>ヒ</t>
    </rPh>
    <phoneticPr fontId="5"/>
  </si>
  <si>
    <t>多_文芸費</t>
    <rPh sb="0" eb="1">
      <t>オオ</t>
    </rPh>
    <rPh sb="2" eb="4">
      <t>ブンゲイ</t>
    </rPh>
    <rPh sb="4" eb="5">
      <t>ヒ</t>
    </rPh>
    <phoneticPr fontId="5"/>
  </si>
  <si>
    <t>宿泊費（甲地）</t>
    <rPh sb="0" eb="3">
      <t>シュクハクヒ</t>
    </rPh>
    <rPh sb="4" eb="5">
      <t>コウ</t>
    </rPh>
    <rPh sb="5" eb="6">
      <t>チ</t>
    </rPh>
    <phoneticPr fontId="5"/>
  </si>
  <si>
    <t>宿泊費（乙地）</t>
    <rPh sb="0" eb="3">
      <t>シュクハクヒ</t>
    </rPh>
    <rPh sb="4" eb="5">
      <t>オツ</t>
    </rPh>
    <rPh sb="5" eb="6">
      <t>チ</t>
    </rPh>
    <phoneticPr fontId="5"/>
  </si>
  <si>
    <t>搬入（仕込み）から搬出（ばらし）までの期間で必要な場合のみ。
上限：10,900円</t>
    <rPh sb="0" eb="2">
      <t>ハンニュウ</t>
    </rPh>
    <rPh sb="3" eb="5">
      <t>シコミ</t>
    </rPh>
    <rPh sb="9" eb="11">
      <t>ハンシュツ</t>
    </rPh>
    <rPh sb="19" eb="21">
      <t>キカン</t>
    </rPh>
    <rPh sb="22" eb="24">
      <t>ヒツヨウ</t>
    </rPh>
    <rPh sb="25" eb="27">
      <t>バアイ</t>
    </rPh>
    <rPh sb="31" eb="33">
      <t>ジョウゲン</t>
    </rPh>
    <rPh sb="40" eb="41">
      <t>エン</t>
    </rPh>
    <phoneticPr fontId="5"/>
  </si>
  <si>
    <t>搬入（仕込み）から搬出（ばらし）までの期間で必要な場合のみ。
上限：9,800円</t>
    <rPh sb="0" eb="2">
      <t>ハンニュウ</t>
    </rPh>
    <rPh sb="3" eb="5">
      <t>シコミ</t>
    </rPh>
    <rPh sb="9" eb="11">
      <t>ハンシュツ</t>
    </rPh>
    <rPh sb="19" eb="21">
      <t>キカン</t>
    </rPh>
    <rPh sb="22" eb="24">
      <t>ヒツヨウ</t>
    </rPh>
    <rPh sb="25" eb="27">
      <t>バアイ</t>
    </rPh>
    <rPh sb="31" eb="33">
      <t>ジョウゲン</t>
    </rPh>
    <rPh sb="39" eb="40">
      <t>エン</t>
    </rPh>
    <phoneticPr fontId="5"/>
  </si>
  <si>
    <t>宿泊費一式</t>
    <rPh sb="0" eb="3">
      <t>シュクハクヒ</t>
    </rPh>
    <rPh sb="3" eb="5">
      <t>イッシキ</t>
    </rPh>
    <phoneticPr fontId="5"/>
  </si>
  <si>
    <t>アパート等を借り上げて宿泊する場合のみ使用。</t>
    <rPh sb="4" eb="5">
      <t>ナド</t>
    </rPh>
    <rPh sb="6" eb="7">
      <t>カ</t>
    </rPh>
    <rPh sb="8" eb="9">
      <t>ア</t>
    </rPh>
    <rPh sb="11" eb="13">
      <t>シュクハク</t>
    </rPh>
    <rPh sb="15" eb="17">
      <t>バアイ</t>
    </rPh>
    <rPh sb="19" eb="21">
      <t>シヨウ</t>
    </rPh>
    <phoneticPr fontId="5"/>
  </si>
  <si>
    <t>活動の独創性・先駆性等</t>
    <rPh sb="0" eb="2">
      <t>カツドウ</t>
    </rPh>
    <rPh sb="3" eb="6">
      <t>ドクソウセイ</t>
    </rPh>
    <rPh sb="7" eb="10">
      <t>センクセイ</t>
    </rPh>
    <rPh sb="10" eb="11">
      <t>ナド</t>
    </rPh>
    <phoneticPr fontId="5"/>
  </si>
  <si>
    <t>仕込み/搬入</t>
    <rPh sb="4" eb="6">
      <t>ハンニュウ</t>
    </rPh>
    <phoneticPr fontId="5"/>
  </si>
  <si>
    <t>ばらし/撤去</t>
    <rPh sb="4" eb="6">
      <t>テッキョ</t>
    </rPh>
    <phoneticPr fontId="5"/>
  </si>
  <si>
    <t>参考資料URL</t>
    <rPh sb="0" eb="2">
      <t>サンコウ</t>
    </rPh>
    <rPh sb="2" eb="4">
      <t>シリョウ</t>
    </rPh>
    <phoneticPr fontId="13"/>
  </si>
  <si>
    <t>謝金</t>
    <rPh sb="0" eb="1">
      <t>シャ</t>
    </rPh>
    <rPh sb="1" eb="2">
      <t>キン</t>
    </rPh>
    <phoneticPr fontId="5"/>
  </si>
  <si>
    <t>旅費</t>
    <rPh sb="0" eb="1">
      <t>タビ</t>
    </rPh>
    <rPh sb="1" eb="2">
      <t>ヒ</t>
    </rPh>
    <phoneticPr fontId="5"/>
  </si>
  <si>
    <t>人形製作費</t>
    <phoneticPr fontId="5"/>
  </si>
  <si>
    <t>かつら（床山）費</t>
    <rPh sb="4" eb="6">
      <t>トコヤマ</t>
    </rPh>
    <rPh sb="7" eb="8">
      <t>ヒ</t>
    </rPh>
    <phoneticPr fontId="5"/>
  </si>
  <si>
    <t>脚本料</t>
    <rPh sb="0" eb="2">
      <t>キャクホン</t>
    </rPh>
    <phoneticPr fontId="5"/>
  </si>
  <si>
    <t>作品運搬費</t>
    <rPh sb="0" eb="2">
      <t>サクヒン</t>
    </rPh>
    <rPh sb="2" eb="4">
      <t>ウンパン</t>
    </rPh>
    <rPh sb="4" eb="5">
      <t>ヒ</t>
    </rPh>
    <phoneticPr fontId="5"/>
  </si>
  <si>
    <t>（フリガナ）</t>
  </si>
  <si>
    <t>時間外連絡先</t>
    <rPh sb="0" eb="3">
      <t>ジカンガイ</t>
    </rPh>
    <rPh sb="3" eb="6">
      <t>レンラクサキ</t>
    </rPh>
    <phoneticPr fontId="5"/>
  </si>
  <si>
    <t>実施回数
又は日数</t>
    <rPh sb="5" eb="6">
      <t>マタ</t>
    </rPh>
    <rPh sb="7" eb="9">
      <t>ニッスウ</t>
    </rPh>
    <phoneticPr fontId="5"/>
  </si>
  <si>
    <t>(2)特定の芸術分野に分類することが困難な公演・展示等活動</t>
    <phoneticPr fontId="13"/>
  </si>
  <si>
    <t>(1)異なる芸術分野の芸術家や芸術団体等の共同で制作する公演・展示等活動</t>
    <rPh sb="21" eb="23">
      <t>キョウドウ</t>
    </rPh>
    <rPh sb="24" eb="26">
      <t>セイサク</t>
    </rPh>
    <rPh sb="28" eb="30">
      <t>コウエン</t>
    </rPh>
    <phoneticPr fontId="13"/>
  </si>
  <si>
    <t>団体情報</t>
    <rPh sb="0" eb="2">
      <t>ダンタイ</t>
    </rPh>
    <rPh sb="2" eb="4">
      <t>ジョウホウ</t>
    </rPh>
    <phoneticPr fontId="6"/>
  </si>
  <si>
    <t>担当者情報</t>
    <rPh sb="0" eb="3">
      <t>タントウシャ</t>
    </rPh>
    <rPh sb="3" eb="5">
      <t>ジョウホウ</t>
    </rPh>
    <phoneticPr fontId="6"/>
  </si>
  <si>
    <t>氏名</t>
    <rPh sb="0" eb="2">
      <t>シメイ</t>
    </rPh>
    <phoneticPr fontId="5"/>
  </si>
  <si>
    <t>作品料</t>
    <rPh sb="0" eb="2">
      <t>サクヒン</t>
    </rPh>
    <rPh sb="2" eb="3">
      <t>リョウ</t>
    </rPh>
    <phoneticPr fontId="5"/>
  </si>
  <si>
    <t>作品料</t>
    <rPh sb="0" eb="2">
      <t>サクヒン</t>
    </rPh>
    <rPh sb="2" eb="3">
      <t>リョウ</t>
    </rPh>
    <phoneticPr fontId="7"/>
  </si>
  <si>
    <t>公演・展示等期間</t>
  </si>
  <si>
    <t>公演回数・展示日数</t>
  </si>
  <si>
    <t>公演回数・展示日数合計</t>
    <rPh sb="9" eb="11">
      <t>ゴウケイ</t>
    </rPh>
    <phoneticPr fontId="5"/>
  </si>
  <si>
    <t>使用席数×公演回数(a)</t>
  </si>
  <si>
    <t>公演回数・展示日数</t>
    <rPh sb="0" eb="4">
      <t>コウエンカイスウ</t>
    </rPh>
    <rPh sb="5" eb="7">
      <t>テンジ</t>
    </rPh>
    <rPh sb="7" eb="9">
      <t>ニッスウ</t>
    </rPh>
    <phoneticPr fontId="5"/>
  </si>
  <si>
    <t>図録印刷費</t>
    <rPh sb="0" eb="2">
      <t>ズロク</t>
    </rPh>
    <rPh sb="2" eb="4">
      <t>インサツ</t>
    </rPh>
    <rPh sb="4" eb="5">
      <t>ヒ</t>
    </rPh>
    <phoneticPr fontId="5"/>
  </si>
  <si>
    <t>号</t>
    <rPh sb="0" eb="1">
      <t>ゴウ</t>
    </rPh>
    <phoneticPr fontId="5"/>
  </si>
  <si>
    <t>助成金算定基礎経費の
合計額（①＋②＋③）</t>
    <rPh sb="11" eb="13">
      <t>ゴウケイ</t>
    </rPh>
    <rPh sb="13" eb="14">
      <t>ガク</t>
    </rPh>
    <phoneticPr fontId="5"/>
  </si>
  <si>
    <t>台本印刷費</t>
    <rPh sb="0" eb="2">
      <t>ダイホン</t>
    </rPh>
    <rPh sb="2" eb="4">
      <t>インサツ</t>
    </rPh>
    <rPh sb="4" eb="5">
      <t>ヒ</t>
    </rPh>
    <phoneticPr fontId="5"/>
  </si>
  <si>
    <t>会場設営・撤去費</t>
    <rPh sb="0" eb="2">
      <t>カイジョウ</t>
    </rPh>
    <rPh sb="2" eb="4">
      <t>セツエイ</t>
    </rPh>
    <rPh sb="5" eb="7">
      <t>テッキョ</t>
    </rPh>
    <rPh sb="7" eb="8">
      <t>ヒ</t>
    </rPh>
    <phoneticPr fontId="5"/>
  </si>
  <si>
    <t>団体</t>
  </si>
  <si>
    <t>助成金算定基礎経費</t>
    <phoneticPr fontId="7"/>
  </si>
  <si>
    <t>活動名</t>
    <rPh sb="0" eb="2">
      <t>カツドウ</t>
    </rPh>
    <rPh sb="2" eb="3">
      <t>メイ</t>
    </rPh>
    <phoneticPr fontId="13"/>
  </si>
  <si>
    <t>独立行政法人日本芸術文化振興会理事長　殿</t>
    <phoneticPr fontId="5"/>
  </si>
  <si>
    <t>　下記の活動を行いたいので、芸術文化振興基金助成金交付要綱第７条第１項の規定に基づき、
助成金の交付を申請します。</t>
    <phoneticPr fontId="5"/>
  </si>
  <si>
    <t>令和４年度　芸術文化振興基金
助　成　金　交　付　申　請　書</t>
    <rPh sb="27" eb="28">
      <t>ショウ</t>
    </rPh>
    <phoneticPr fontId="5"/>
  </si>
  <si>
    <t>様式第４号（第７条関連）</t>
    <rPh sb="0" eb="2">
      <t>ヨウシキ</t>
    </rPh>
    <rPh sb="2" eb="3">
      <t>ダイ</t>
    </rPh>
    <rPh sb="4" eb="5">
      <t>ゴウ</t>
    </rPh>
    <rPh sb="6" eb="7">
      <t>ダイ</t>
    </rPh>
    <rPh sb="8" eb="9">
      <t>ジョウ</t>
    </rPh>
    <rPh sb="9" eb="11">
      <t>カンレン</t>
    </rPh>
    <phoneticPr fontId="5"/>
  </si>
  <si>
    <t>総表</t>
    <rPh sb="0" eb="2">
      <t>ソウヒョウ</t>
    </rPh>
    <phoneticPr fontId="5"/>
  </si>
  <si>
    <t>←提出日付をご入力ください。</t>
    <rPh sb="1" eb="3">
      <t>テイシュツ</t>
    </rPh>
    <rPh sb="3" eb="5">
      <t>ヒヅケ</t>
    </rPh>
    <rPh sb="7" eb="9">
      <t>ニュウリョク</t>
    </rPh>
    <phoneticPr fontId="5"/>
  </si>
  <si>
    <t>令和　年　月　日</t>
    <rPh sb="0" eb="2">
      <t>レイワ</t>
    </rPh>
    <rPh sb="3" eb="4">
      <t>ネン</t>
    </rPh>
    <rPh sb="5" eb="6">
      <t>ガツ</t>
    </rPh>
    <rPh sb="7" eb="8">
      <t>ニチ</t>
    </rPh>
    <phoneticPr fontId="5"/>
  </si>
  <si>
    <t>要望書からの変更はできません。要望書の記載内容をそのままコピーペーストしてください。
セル内で改行される場合は「ALT+ENTER」を同時に押して改行してください。</t>
    <phoneticPr fontId="5"/>
  </si>
  <si>
    <t>要望書からの変更はできません。要望書の記載内容をそのままコピーペーストしてください。</t>
    <phoneticPr fontId="5"/>
  </si>
  <si>
    <t>以下の項目に変更がある場合、「変更理由書」の提出が必要です。</t>
    <rPh sb="0" eb="2">
      <t>イカ</t>
    </rPh>
    <rPh sb="3" eb="5">
      <t>コウモク</t>
    </rPh>
    <rPh sb="6" eb="8">
      <t>ヘンコウ</t>
    </rPh>
    <rPh sb="11" eb="13">
      <t>バアイ</t>
    </rPh>
    <rPh sb="15" eb="17">
      <t>ヘンコウ</t>
    </rPh>
    <rPh sb="17" eb="20">
      <t>リユウショ</t>
    </rPh>
    <rPh sb="22" eb="24">
      <t>テイシュツ</t>
    </rPh>
    <rPh sb="25" eb="27">
      <t>ヒツヨウ</t>
    </rPh>
    <phoneticPr fontId="13"/>
  </si>
  <si>
    <t>・本活動の内容（演目、曲目、あらすじ、主な出演者、主なスタッフ等）</t>
    <rPh sb="1" eb="2">
      <t>ホン</t>
    </rPh>
    <rPh sb="2" eb="4">
      <t>カツドウ</t>
    </rPh>
    <rPh sb="5" eb="7">
      <t>ナイヨウ</t>
    </rPh>
    <rPh sb="8" eb="10">
      <t>エンモク</t>
    </rPh>
    <rPh sb="11" eb="13">
      <t>キョクモク</t>
    </rPh>
    <rPh sb="19" eb="20">
      <t>オモ</t>
    </rPh>
    <rPh sb="21" eb="24">
      <t>シュツエンシャ</t>
    </rPh>
    <rPh sb="25" eb="26">
      <t>オモ</t>
    </rPh>
    <rPh sb="31" eb="32">
      <t>トウ</t>
    </rPh>
    <phoneticPr fontId="13"/>
  </si>
  <si>
    <t>・共催者、共同制作者</t>
    <rPh sb="1" eb="4">
      <t>キョウサイシャ</t>
    </rPh>
    <rPh sb="5" eb="7">
      <t>キョウドウ</t>
    </rPh>
    <rPh sb="7" eb="9">
      <t>セイサク</t>
    </rPh>
    <rPh sb="9" eb="10">
      <t>シャ</t>
    </rPh>
    <phoneticPr fontId="13"/>
  </si>
  <si>
    <t>要望書からの変更はできません。要望書の記載内容をそのままコピーペーストしてください。</t>
  </si>
  <si>
    <t>※総表に記入した情報が反映されます。</t>
    <phoneticPr fontId="5"/>
  </si>
  <si>
    <t>非表示行</t>
    <rPh sb="0" eb="4">
      <t>ヒヒョウジギョウ</t>
    </rPh>
    <phoneticPr fontId="5"/>
  </si>
  <si>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5"/>
  </si>
  <si>
    <t>会場の席数・売止席数・公演回数をご入力ください。他の部分は自動計算で入ります。</t>
    <rPh sb="0" eb="2">
      <t>カイジョウ</t>
    </rPh>
    <rPh sb="3" eb="5">
      <t>セキスウ</t>
    </rPh>
    <rPh sb="6" eb="7">
      <t>ウ</t>
    </rPh>
    <rPh sb="7" eb="8">
      <t>ド</t>
    </rPh>
    <rPh sb="8" eb="10">
      <t>セキスウ</t>
    </rPh>
    <rPh sb="11" eb="13">
      <t>コウエン</t>
    </rPh>
    <rPh sb="13" eb="15">
      <t>カイスウ</t>
    </rPh>
    <rPh sb="17" eb="19">
      <t>ニュウリョク</t>
    </rPh>
    <rPh sb="24" eb="25">
      <t>ホカ</t>
    </rPh>
    <rPh sb="26" eb="28">
      <t>ブブン</t>
    </rPh>
    <rPh sb="29" eb="31">
      <t>ジドウ</t>
    </rPh>
    <rPh sb="31" eb="33">
      <t>ケイサン</t>
    </rPh>
    <rPh sb="34" eb="35">
      <t>ハイ</t>
    </rPh>
    <phoneticPr fontId="5"/>
  </si>
  <si>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5"/>
  </si>
  <si>
    <t>←以下の項目に変更がある場合、
「変更理由書」の提出が必要です。
・住所、団体名、代表者職名、代表者氏名
・助成対象活動名</t>
    <phoneticPr fontId="5"/>
  </si>
  <si>
    <t>←チラシ等の広報に使用される具体的な活動名と
フリガナを記入してください。</t>
    <phoneticPr fontId="5"/>
  </si>
  <si>
    <t>←練習・仕込み・ばらしの期間は記入せず、
　公演期間を記入してください。(2022/4/1～2023/3/31）
　活動が1日の場合は同じ日付をご記入ください。</t>
    <phoneticPr fontId="5"/>
  </si>
  <si>
    <t>※助成金の額について</t>
    <rPh sb="1" eb="4">
      <t>ジョセイキン</t>
    </rPh>
    <rPh sb="5" eb="6">
      <t>ガク</t>
    </rPh>
    <phoneticPr fontId="5"/>
  </si>
  <si>
    <t>(ロ)自己負担金</t>
    <rPh sb="3" eb="5">
      <t>ジコ</t>
    </rPh>
    <rPh sb="5" eb="7">
      <t>フタン</t>
    </rPh>
    <rPh sb="7" eb="8">
      <t>キン</t>
    </rPh>
    <phoneticPr fontId="5"/>
  </si>
  <si>
    <t>(ハ)助成金の額</t>
    <rPh sb="3" eb="6">
      <t>ジョセイキン</t>
    </rPh>
    <rPh sb="7" eb="8">
      <t>ガク</t>
    </rPh>
    <phoneticPr fontId="5"/>
  </si>
  <si>
    <t>金額を入力</t>
    <rPh sb="0" eb="2">
      <t>キンガク</t>
    </rPh>
    <rPh sb="3" eb="5">
      <t>ニュウリョク</t>
    </rPh>
    <phoneticPr fontId="5"/>
  </si>
  <si>
    <t>企画意図</t>
    <rPh sb="0" eb="4">
      <t>キカクイト</t>
    </rPh>
    <phoneticPr fontId="5"/>
  </si>
  <si>
    <t>先駆性</t>
    <rPh sb="0" eb="3">
      <t>センクセイ</t>
    </rPh>
    <phoneticPr fontId="5"/>
  </si>
  <si>
    <t>観客層拡充</t>
    <rPh sb="0" eb="5">
      <t>カンキャクソウカクジュウ</t>
    </rPh>
    <phoneticPr fontId="5"/>
  </si>
  <si>
    <t>※非表示</t>
    <rPh sb="1" eb="4">
      <t>ヒヒョウジ</t>
    </rPh>
    <phoneticPr fontId="5"/>
  </si>
  <si>
    <t>←要望書で選択した項目と同じものを選択してください</t>
    <phoneticPr fontId="5"/>
  </si>
  <si>
    <t>←要望書で選択した項目と同じものを選択してください</t>
  </si>
  <si>
    <t>内定額を記入してください。ただし、助成金算定基礎経費の合計額が内定額を下回る場合は、助成金算定基礎経費の合計額以内の金額を記入してください。</t>
    <rPh sb="0" eb="2">
      <t>ナイテイ</t>
    </rPh>
    <rPh sb="2" eb="3">
      <t>ガク</t>
    </rPh>
    <rPh sb="4" eb="6">
      <t>キニュウ</t>
    </rPh>
    <phoneticPr fontId="5"/>
  </si>
  <si>
    <t>以下の項目に変更がある場合、「変更理由書」の提出が必要です。</t>
  </si>
  <si>
    <t>・使用席数</t>
    <rPh sb="1" eb="3">
      <t>シヨウ</t>
    </rPh>
    <rPh sb="3" eb="5">
      <t>セキスウ</t>
    </rPh>
    <phoneticPr fontId="5"/>
  </si>
  <si>
    <t>・入場券の券種</t>
    <rPh sb="1" eb="4">
      <t>ニュウジョウケン</t>
    </rPh>
    <rPh sb="5" eb="7">
      <t>ケンシュ</t>
    </rPh>
    <phoneticPr fontId="5"/>
  </si>
  <si>
    <t>・入場券の単価</t>
    <rPh sb="1" eb="4">
      <t>ニュウジョウケン</t>
    </rPh>
    <rPh sb="5" eb="7">
      <t>タンカ</t>
    </rPh>
    <phoneticPr fontId="5"/>
  </si>
  <si>
    <t>ペアチケット5000円を20枚予定の場合、下記のように記載をお願いいたします。</t>
    <phoneticPr fontId="5"/>
  </si>
  <si>
    <t>・実施時期、実施回数、実施会場</t>
    <rPh sb="1" eb="5">
      <t>ジッシジキ</t>
    </rPh>
    <rPh sb="11" eb="13">
      <t>ジッシ</t>
    </rPh>
    <rPh sb="13" eb="15">
      <t>カイジョウ</t>
    </rPh>
    <phoneticPr fontId="13"/>
  </si>
  <si>
    <t>感染症対策費</t>
    <phoneticPr fontId="7"/>
  </si>
  <si>
    <t>←水色のセルは自動で入力されますので、
　記入は不要です。</t>
    <rPh sb="1" eb="3">
      <t>ミズイロ</t>
    </rPh>
    <rPh sb="7" eb="9">
      <t>ジドウ</t>
    </rPh>
    <rPh sb="10" eb="12">
      <t>ニュウリョク</t>
    </rPh>
    <rPh sb="21" eb="23">
      <t>キニュウ</t>
    </rPh>
    <rPh sb="24" eb="26">
      <t>フヨウ</t>
    </rPh>
    <phoneticPr fontId="5"/>
  </si>
  <si>
    <t>←水色のセルは自動で入力されますので、</t>
    <rPh sb="1" eb="3">
      <t>ミズイロ</t>
    </rPh>
    <rPh sb="7" eb="9">
      <t>ジドウ</t>
    </rPh>
    <rPh sb="10" eb="12">
      <t>ニュウリョク</t>
    </rPh>
    <phoneticPr fontId="5"/>
  </si>
  <si>
    <t>　記入は不要です。</t>
    <phoneticPr fontId="5"/>
  </si>
  <si>
    <t>水色のセルは自動で入力されますので、
記入は不要です。</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</si>
</sst>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General;;"/>
    <numFmt numFmtId="184" formatCode="#,##0&quot; 席&quot;"/>
    <numFmt numFmtId="185" formatCode="#,##0_ &quot;回&quot;"/>
    <numFmt numFmtId="186" formatCode="[$-411]ggge&quot;年&quot;m&quot;月&quot;d&quot;日&quot;;@"/>
    <numFmt numFmtId="187" formatCode="0\ %"/>
    <numFmt numFmtId="188" formatCode="#,##0_ &quot;枚&quot;"/>
    <numFmt numFmtId="189" formatCode="#,##0_ &quot;席&quot;"/>
    <numFmt numFmtId="190" formatCode="m/d;@"/>
    <numFmt numFmtId="191" formatCode="General&quot;回&quot;"/>
    <numFmt numFmtId="192" formatCode="General&quot;ヶ所&quot;"/>
    <numFmt numFmtId="193" formatCode="#,##0\ &quot;席&quot;\ ;[Red]\-#,##0\ &quot;席&quot;"/>
    <numFmt numFmtId="194" formatCode="0.00_ ;[Red]\-0.00\ "/>
    <numFmt numFmtId="195" formatCode="&quot;外&quot;#&quot;件&quot;;;"/>
  </numFmts>
  <fonts count="48">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9"/>
      <name val="游ゴシック"/>
      <family val="3"/>
      <charset val="128"/>
      <scheme val="minor"/>
    </font>
    <font>
      <b/>
      <sz val="11"/>
      <name val="游ゴシック"/>
      <family val="3"/>
      <charset val="128"/>
      <scheme val="minor"/>
    </font>
    <font>
      <sz val="14"/>
      <color theme="1"/>
      <name val="ＭＳ ゴシック"/>
      <family val="3"/>
      <charset val="128"/>
    </font>
    <font>
      <sz val="18"/>
      <color theme="1"/>
      <name val="ＭＳ ゴシック"/>
      <family val="3"/>
      <charset val="128"/>
    </font>
    <font>
      <sz val="11"/>
      <color theme="1"/>
      <name val="ＭＳ ゴシック"/>
      <family val="3"/>
      <charset val="128"/>
    </font>
    <font>
      <sz val="16"/>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sz val="14"/>
      <name val="ＭＳ ゴシック"/>
      <family val="3"/>
      <charset val="128"/>
    </font>
    <font>
      <sz val="10"/>
      <color theme="1"/>
      <name val="ＭＳ ゴシック"/>
      <family val="3"/>
      <charset val="128"/>
    </font>
    <font>
      <b/>
      <sz val="20"/>
      <color theme="1"/>
      <name val="ＭＳ ゴシック"/>
      <family val="3"/>
      <charset val="128"/>
    </font>
    <font>
      <sz val="22"/>
      <name val="ＭＳ ゴシック"/>
      <family val="3"/>
      <charset val="128"/>
    </font>
    <font>
      <sz val="10"/>
      <name val="ＭＳ ゴシック"/>
      <family val="3"/>
      <charset val="128"/>
    </font>
    <font>
      <b/>
      <sz val="16"/>
      <color theme="1"/>
      <name val="ＭＳ ゴシック"/>
      <family val="3"/>
      <charset val="128"/>
    </font>
    <font>
      <sz val="22"/>
      <color theme="1"/>
      <name val="ＭＳ ゴシック"/>
      <family val="3"/>
      <charset val="128"/>
    </font>
    <font>
      <b/>
      <sz val="14"/>
      <name val="ＭＳ ゴシック"/>
      <family val="3"/>
      <charset val="128"/>
    </font>
    <font>
      <b/>
      <sz val="11"/>
      <name val="ＭＳ ゴシック"/>
      <family val="3"/>
      <charset val="128"/>
    </font>
    <font>
      <sz val="11"/>
      <name val="ＭＳ ゴシック"/>
      <family val="3"/>
      <charset val="128"/>
    </font>
    <font>
      <sz val="14"/>
      <color indexed="81"/>
      <name val="MS P ゴシック"/>
      <family val="3"/>
      <charset val="128"/>
    </font>
    <font>
      <sz val="13"/>
      <color theme="1"/>
      <name val="ＭＳ ゴシック"/>
      <family val="3"/>
      <charset val="128"/>
    </font>
    <font>
      <b/>
      <sz val="13"/>
      <color theme="1"/>
      <name val="ＭＳ ゴシック"/>
      <family val="3"/>
      <charset val="128"/>
    </font>
    <font>
      <sz val="12"/>
      <color theme="1"/>
      <name val="游ゴシック"/>
      <family val="3"/>
      <charset val="128"/>
      <scheme val="minor"/>
    </font>
    <font>
      <sz val="12"/>
      <name val="ＭＳ ゴシック"/>
      <family val="3"/>
      <charset val="128"/>
    </font>
    <font>
      <b/>
      <sz val="16"/>
      <name val="ＭＳ ゴシック"/>
      <family val="3"/>
      <charset val="128"/>
    </font>
    <font>
      <b/>
      <sz val="18"/>
      <color theme="1"/>
      <name val="ＭＳ ゴシック"/>
      <family val="3"/>
      <charset val="128"/>
    </font>
    <font>
      <b/>
      <sz val="18"/>
      <name val="ＭＳ ゴシック"/>
      <family val="3"/>
      <charset val="128"/>
    </font>
    <font>
      <b/>
      <sz val="22"/>
      <color theme="1"/>
      <name val="ＭＳ ゴシック"/>
      <family val="3"/>
      <charset val="128"/>
    </font>
    <font>
      <sz val="14"/>
      <color rgb="FFCCFFFF"/>
      <name val="ＭＳ ゴシック"/>
      <family val="3"/>
      <charset val="128"/>
    </font>
    <font>
      <b/>
      <sz val="11"/>
      <color rgb="FFFF0000"/>
      <name val="ＭＳ ゴシック"/>
      <family val="3"/>
      <charset val="128"/>
    </font>
  </fonts>
  <fills count="17">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EAEAEA"/>
        <bgColor indexed="64"/>
      </patternFill>
    </fill>
    <fill>
      <patternFill patternType="solid">
        <fgColor rgb="FFCCFFFF"/>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99"/>
        <bgColor indexed="64"/>
      </patternFill>
    </fill>
    <fill>
      <patternFill patternType="solid">
        <fgColor rgb="FFCCFF99"/>
        <bgColor indexed="64"/>
      </patternFill>
    </fill>
    <fill>
      <patternFill patternType="solid">
        <fgColor rgb="FF99CCFF"/>
        <bgColor indexed="64"/>
      </patternFill>
    </fill>
  </fills>
  <borders count="127">
    <border>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medium">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thin">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thin">
        <color indexed="64"/>
      </right>
      <top/>
      <bottom style="hair">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s>
  <cellStyleXfs count="12">
    <xf numFmtId="0" fontId="0" fillId="0" borderId="0">
      <alignment vertical="center"/>
    </xf>
    <xf numFmtId="9" fontId="11" fillId="0" borderId="0" applyFont="0" applyFill="0" applyBorder="0" applyAlignment="0" applyProtection="0">
      <alignment vertical="center"/>
    </xf>
    <xf numFmtId="9" fontId="8"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8" fillId="0" borderId="0" applyFont="0" applyFill="0" applyBorder="0" applyAlignment="0" applyProtection="0"/>
    <xf numFmtId="0" fontId="11" fillId="0" borderId="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79">
    <xf numFmtId="0" fontId="0" fillId="0" borderId="0" xfId="0">
      <alignment vertical="center"/>
    </xf>
    <xf numFmtId="0" fontId="11" fillId="0" borderId="0" xfId="6" applyFont="1" applyFill="1">
      <alignment vertical="center"/>
    </xf>
    <xf numFmtId="0" fontId="11" fillId="0" borderId="0" xfId="6" applyFill="1">
      <alignment vertical="center"/>
    </xf>
    <xf numFmtId="0" fontId="15" fillId="2" borderId="8" xfId="6" applyFont="1" applyFill="1" applyBorder="1" applyAlignment="1">
      <alignment horizontal="center" vertical="center"/>
    </xf>
    <xf numFmtId="0" fontId="12" fillId="2" borderId="8" xfId="6" applyFont="1" applyFill="1" applyBorder="1">
      <alignment vertical="center"/>
    </xf>
    <xf numFmtId="0" fontId="12" fillId="0" borderId="0" xfId="6" applyFont="1" applyFill="1">
      <alignment vertical="center"/>
    </xf>
    <xf numFmtId="0" fontId="18" fillId="0" borderId="0" xfId="0" applyFont="1" applyFill="1">
      <alignment vertical="center"/>
    </xf>
    <xf numFmtId="0" fontId="18" fillId="0" borderId="0" xfId="0" applyFont="1" applyFill="1" applyAlignment="1">
      <alignment vertical="center" wrapText="1"/>
    </xf>
    <xf numFmtId="0" fontId="18" fillId="0" borderId="0" xfId="0" applyFont="1" applyFill="1" applyBorder="1" applyAlignment="1" applyProtection="1">
      <alignment vertical="top"/>
    </xf>
    <xf numFmtId="0" fontId="16" fillId="0" borderId="0" xfId="0" applyFont="1">
      <alignment vertical="center"/>
    </xf>
    <xf numFmtId="0" fontId="16" fillId="0" borderId="0" xfId="0" applyFont="1" applyFill="1">
      <alignment vertical="center"/>
    </xf>
    <xf numFmtId="0" fontId="25" fillId="0" borderId="0" xfId="0" applyFont="1" applyFill="1" applyAlignment="1">
      <alignment vertical="center" wrapText="1"/>
    </xf>
    <xf numFmtId="0" fontId="16" fillId="4" borderId="11" xfId="0" applyFont="1" applyFill="1" applyBorder="1" applyAlignment="1">
      <alignment horizontal="center" vertical="center"/>
    </xf>
    <xf numFmtId="14" fontId="16" fillId="5" borderId="9" xfId="0" applyNumberFormat="1" applyFont="1" applyFill="1" applyBorder="1" applyAlignment="1">
      <alignment horizontal="center" vertical="top" shrinkToFit="1"/>
    </xf>
    <xf numFmtId="191" fontId="16" fillId="0" borderId="9" xfId="0" applyNumberFormat="1" applyFont="1" applyFill="1" applyBorder="1" applyAlignment="1" applyProtection="1">
      <alignment horizontal="center" vertical="center" shrinkToFit="1"/>
      <protection locked="0"/>
    </xf>
    <xf numFmtId="190" fontId="16" fillId="4" borderId="11" xfId="0" applyNumberFormat="1" applyFont="1" applyFill="1" applyBorder="1" applyAlignment="1" applyProtection="1">
      <alignment horizontal="center" vertical="center" shrinkToFit="1"/>
    </xf>
    <xf numFmtId="191" fontId="16" fillId="5" borderId="11" xfId="0" applyNumberFormat="1" applyFont="1" applyFill="1" applyBorder="1" applyAlignment="1" applyProtection="1">
      <alignment horizontal="center" vertical="center" shrinkToFit="1"/>
    </xf>
    <xf numFmtId="192" fontId="16" fillId="5" borderId="7" xfId="0" applyNumberFormat="1" applyFont="1" applyFill="1" applyBorder="1" applyAlignment="1">
      <alignment horizontal="center" vertical="center"/>
    </xf>
    <xf numFmtId="183" fontId="16" fillId="5" borderId="54" xfId="0" applyNumberFormat="1" applyFont="1" applyFill="1" applyBorder="1" applyAlignment="1">
      <alignment horizontal="left" vertical="center"/>
    </xf>
    <xf numFmtId="183" fontId="16" fillId="5" borderId="91" xfId="0" applyNumberFormat="1" applyFont="1" applyFill="1" applyBorder="1" applyAlignment="1">
      <alignment horizontal="left" vertical="center"/>
    </xf>
    <xf numFmtId="190" fontId="16" fillId="4" borderId="40" xfId="0" applyNumberFormat="1" applyFont="1" applyFill="1" applyBorder="1" applyAlignment="1" applyProtection="1">
      <alignment horizontal="center" vertical="center" shrinkToFit="1"/>
      <protection locked="0"/>
    </xf>
    <xf numFmtId="190" fontId="16" fillId="0" borderId="0" xfId="0" applyNumberFormat="1" applyFont="1" applyFill="1" applyBorder="1" applyAlignment="1" applyProtection="1">
      <alignment horizontal="right" vertical="center" shrinkToFit="1"/>
      <protection locked="0"/>
    </xf>
    <xf numFmtId="183" fontId="16" fillId="0" borderId="39" xfId="0" applyNumberFormat="1" applyFont="1" applyFill="1" applyBorder="1" applyAlignment="1">
      <alignment horizontal="left" vertical="center"/>
    </xf>
    <xf numFmtId="0" fontId="25" fillId="0" borderId="0" xfId="0" applyFont="1" applyFill="1" applyAlignment="1">
      <alignment vertical="top" wrapText="1"/>
    </xf>
    <xf numFmtId="49" fontId="16" fillId="0" borderId="8" xfId="0" applyNumberFormat="1" applyFont="1" applyFill="1" applyBorder="1" applyAlignment="1" applyProtection="1">
      <alignment horizontal="center" vertical="center"/>
      <protection locked="0"/>
    </xf>
    <xf numFmtId="0" fontId="27" fillId="0" borderId="8" xfId="0" applyFont="1" applyFill="1" applyBorder="1" applyAlignment="1" applyProtection="1">
      <alignment vertical="center" wrapText="1"/>
      <protection locked="0"/>
    </xf>
    <xf numFmtId="14" fontId="16" fillId="0" borderId="47" xfId="0" applyNumberFormat="1" applyFont="1" applyFill="1" applyBorder="1" applyAlignment="1" applyProtection="1">
      <alignment horizontal="center" vertical="center"/>
      <protection locked="0"/>
    </xf>
    <xf numFmtId="14" fontId="16" fillId="0" borderId="62" xfId="0" applyNumberFormat="1" applyFont="1" applyFill="1" applyBorder="1" applyAlignment="1" applyProtection="1">
      <alignment horizontal="center" vertical="center"/>
      <protection locked="0"/>
    </xf>
    <xf numFmtId="14" fontId="16" fillId="0" borderId="52" xfId="0" applyNumberFormat="1" applyFont="1" applyFill="1" applyBorder="1" applyAlignment="1" applyProtection="1">
      <alignment horizontal="center" vertical="center"/>
      <protection locked="0"/>
    </xf>
    <xf numFmtId="14" fontId="16" fillId="0" borderId="60" xfId="0" applyNumberFormat="1" applyFont="1" applyFill="1" applyBorder="1" applyAlignment="1" applyProtection="1">
      <alignment horizontal="center" vertical="center"/>
      <protection locked="0"/>
    </xf>
    <xf numFmtId="0" fontId="16" fillId="0" borderId="0" xfId="6" applyFont="1" applyFill="1" applyBorder="1" applyAlignment="1">
      <alignment vertical="center"/>
    </xf>
    <xf numFmtId="0" fontId="29" fillId="0" borderId="0" xfId="6" applyFont="1" applyFill="1" applyBorder="1" applyAlignment="1">
      <alignment vertical="center"/>
    </xf>
    <xf numFmtId="0" fontId="16" fillId="0" borderId="0" xfId="6" applyFont="1" applyFill="1" applyBorder="1">
      <alignment vertical="center"/>
    </xf>
    <xf numFmtId="177" fontId="16" fillId="0" borderId="0" xfId="6" applyNumberFormat="1" applyFont="1" applyFill="1" applyBorder="1">
      <alignment vertical="center"/>
    </xf>
    <xf numFmtId="3" fontId="16" fillId="0" borderId="5" xfId="6" applyNumberFormat="1" applyFont="1" applyFill="1" applyBorder="1" applyAlignment="1" applyProtection="1">
      <alignment horizontal="right" vertical="center" shrinkToFit="1"/>
      <protection locked="0"/>
    </xf>
    <xf numFmtId="3" fontId="16" fillId="0" borderId="7" xfId="6" applyNumberFormat="1" applyFont="1" applyFill="1" applyBorder="1" applyAlignment="1" applyProtection="1">
      <alignment horizontal="right" vertical="center" shrinkToFit="1"/>
      <protection locked="0"/>
    </xf>
    <xf numFmtId="0" fontId="16" fillId="0" borderId="20" xfId="6" applyFont="1" applyFill="1" applyBorder="1" applyProtection="1">
      <alignment vertical="center"/>
      <protection locked="0"/>
    </xf>
    <xf numFmtId="176" fontId="16" fillId="0" borderId="12" xfId="6" applyNumberFormat="1" applyFont="1" applyFill="1" applyBorder="1" applyProtection="1">
      <alignment vertical="center"/>
      <protection locked="0"/>
    </xf>
    <xf numFmtId="0" fontId="16" fillId="0" borderId="21" xfId="6" applyFont="1" applyFill="1" applyBorder="1" applyProtection="1">
      <alignment vertical="center"/>
      <protection locked="0"/>
    </xf>
    <xf numFmtId="176" fontId="16" fillId="0" borderId="10" xfId="6" applyNumberFormat="1" applyFont="1" applyFill="1" applyBorder="1" applyProtection="1">
      <alignment vertical="center"/>
      <protection locked="0"/>
    </xf>
    <xf numFmtId="176" fontId="16" fillId="0" borderId="16" xfId="6" applyNumberFormat="1" applyFont="1" applyFill="1" applyBorder="1" applyProtection="1">
      <alignment vertical="center"/>
      <protection locked="0"/>
    </xf>
    <xf numFmtId="38" fontId="16" fillId="0" borderId="81" xfId="6" applyNumberFormat="1" applyFont="1" applyFill="1" applyBorder="1" applyProtection="1">
      <alignment vertical="center"/>
      <protection locked="0"/>
    </xf>
    <xf numFmtId="177" fontId="16" fillId="0" borderId="5" xfId="6" applyNumberFormat="1" applyFont="1" applyFill="1" applyBorder="1" applyProtection="1">
      <alignment vertical="center"/>
      <protection locked="0"/>
    </xf>
    <xf numFmtId="177" fontId="16" fillId="0" borderId="6" xfId="6" applyNumberFormat="1" applyFont="1" applyFill="1" applyBorder="1" applyProtection="1">
      <alignment vertical="center"/>
      <protection locked="0"/>
    </xf>
    <xf numFmtId="0" fontId="16" fillId="0" borderId="3" xfId="6" applyFont="1" applyFill="1" applyBorder="1" applyProtection="1">
      <alignment vertical="center"/>
      <protection locked="0"/>
    </xf>
    <xf numFmtId="177" fontId="16" fillId="0" borderId="7" xfId="6" applyNumberFormat="1" applyFont="1" applyFill="1" applyBorder="1" applyProtection="1">
      <alignment vertical="center"/>
      <protection locked="0"/>
    </xf>
    <xf numFmtId="177" fontId="16" fillId="0" borderId="1" xfId="6" applyNumberFormat="1" applyFont="1" applyFill="1" applyBorder="1" applyProtection="1">
      <alignment vertical="center"/>
      <protection locked="0"/>
    </xf>
    <xf numFmtId="177" fontId="16" fillId="0" borderId="2" xfId="6" applyNumberFormat="1" applyFont="1" applyFill="1" applyBorder="1" applyProtection="1">
      <alignment vertical="center"/>
      <protection locked="0"/>
    </xf>
    <xf numFmtId="177" fontId="16" fillId="0" borderId="4" xfId="6" applyNumberFormat="1" applyFont="1" applyFill="1" applyBorder="1" applyProtection="1">
      <alignment vertical="center"/>
      <protection locked="0"/>
    </xf>
    <xf numFmtId="0" fontId="16" fillId="0" borderId="34" xfId="6" applyFont="1" applyFill="1" applyBorder="1" applyProtection="1">
      <alignment vertical="center"/>
      <protection locked="0"/>
    </xf>
    <xf numFmtId="177" fontId="16" fillId="0" borderId="35" xfId="6" applyNumberFormat="1" applyFont="1" applyFill="1" applyBorder="1" applyProtection="1">
      <alignment vertical="center"/>
      <protection locked="0"/>
    </xf>
    <xf numFmtId="0" fontId="30" fillId="0" borderId="0" xfId="7" applyFont="1" applyFill="1" applyBorder="1" applyAlignment="1">
      <alignment vertical="center"/>
    </xf>
    <xf numFmtId="0" fontId="31" fillId="0" borderId="0" xfId="7" applyFont="1" applyFill="1" applyBorder="1" applyAlignment="1">
      <alignment vertical="center"/>
    </xf>
    <xf numFmtId="0" fontId="31" fillId="0" borderId="0" xfId="7" applyFont="1" applyAlignment="1">
      <alignment vertical="center"/>
    </xf>
    <xf numFmtId="0" fontId="31" fillId="0" borderId="0" xfId="7" applyFont="1"/>
    <xf numFmtId="0" fontId="31" fillId="0" borderId="0" xfId="7" applyFont="1" applyAlignment="1">
      <alignment horizontal="center" vertical="center"/>
    </xf>
    <xf numFmtId="0" fontId="31" fillId="0" borderId="0" xfId="7" applyFont="1" applyFill="1" applyBorder="1" applyAlignment="1">
      <alignment horizontal="center" vertical="center"/>
    </xf>
    <xf numFmtId="0" fontId="16" fillId="0" borderId="20" xfId="0" applyFont="1" applyFill="1" applyBorder="1" applyAlignment="1" applyProtection="1">
      <alignment vertical="center" shrinkToFit="1"/>
      <protection locked="0"/>
    </xf>
    <xf numFmtId="0" fontId="16" fillId="0" borderId="12" xfId="0" applyFont="1" applyFill="1" applyBorder="1" applyProtection="1">
      <alignment vertical="center"/>
      <protection locked="0"/>
    </xf>
    <xf numFmtId="178" fontId="16" fillId="0" borderId="96" xfId="0" applyNumberFormat="1" applyFont="1" applyBorder="1" applyAlignment="1" applyProtection="1">
      <alignment horizontal="right" vertical="center" shrinkToFit="1"/>
      <protection locked="0"/>
    </xf>
    <xf numFmtId="178" fontId="16" fillId="0" borderId="85" xfId="0" applyNumberFormat="1" applyFont="1" applyBorder="1" applyProtection="1">
      <alignment vertical="center"/>
      <protection locked="0"/>
    </xf>
    <xf numFmtId="0" fontId="16" fillId="0" borderId="21" xfId="0" applyFont="1" applyFill="1" applyBorder="1" applyAlignment="1" applyProtection="1">
      <alignment vertical="center" shrinkToFit="1"/>
      <protection locked="0"/>
    </xf>
    <xf numFmtId="0" fontId="16" fillId="0" borderId="10" xfId="0" applyFont="1" applyFill="1" applyBorder="1" applyProtection="1">
      <alignment vertical="center"/>
      <protection locked="0"/>
    </xf>
    <xf numFmtId="178" fontId="16" fillId="0" borderId="10" xfId="0" applyNumberFormat="1" applyFont="1" applyBorder="1" applyAlignment="1" applyProtection="1">
      <alignment horizontal="right" vertical="center" shrinkToFit="1"/>
      <protection locked="0"/>
    </xf>
    <xf numFmtId="178" fontId="16" fillId="0" borderId="51" xfId="0" applyNumberFormat="1" applyFont="1" applyBorder="1" applyProtection="1">
      <alignment vertical="center"/>
      <protection locked="0"/>
    </xf>
    <xf numFmtId="178" fontId="16" fillId="0" borderId="11" xfId="0" applyNumberFormat="1" applyFont="1" applyBorder="1" applyAlignment="1" applyProtection="1">
      <alignment horizontal="right" vertical="center" shrinkToFit="1"/>
      <protection locked="0"/>
    </xf>
    <xf numFmtId="178" fontId="16" fillId="0" borderId="55" xfId="0" applyNumberFormat="1" applyFont="1" applyBorder="1" applyProtection="1">
      <alignment vertical="center"/>
      <protection locked="0"/>
    </xf>
    <xf numFmtId="0" fontId="16" fillId="0" borderId="3" xfId="0" applyFont="1" applyFill="1" applyBorder="1" applyAlignment="1" applyProtection="1">
      <alignment vertical="center" shrinkToFit="1"/>
      <protection locked="0"/>
    </xf>
    <xf numFmtId="0" fontId="16" fillId="0" borderId="11" xfId="0" applyFont="1" applyFill="1" applyBorder="1" applyProtection="1">
      <alignment vertical="center"/>
      <protection locked="0"/>
    </xf>
    <xf numFmtId="0" fontId="16" fillId="0" borderId="64" xfId="0" applyFont="1" applyFill="1" applyBorder="1" applyAlignment="1" applyProtection="1">
      <alignment horizontal="left" vertical="center" wrapText="1"/>
      <protection locked="0"/>
    </xf>
    <xf numFmtId="190" fontId="16" fillId="0" borderId="0" xfId="0" applyNumberFormat="1" applyFont="1" applyFill="1" applyBorder="1" applyAlignment="1" applyProtection="1">
      <alignment horizontal="center" vertical="center" shrinkToFit="1"/>
      <protection locked="0"/>
    </xf>
    <xf numFmtId="177" fontId="16" fillId="0" borderId="109" xfId="6" applyNumberFormat="1" applyFont="1" applyFill="1" applyBorder="1" applyProtection="1">
      <alignment vertical="center"/>
      <protection locked="0"/>
    </xf>
    <xf numFmtId="0" fontId="18" fillId="0" borderId="0" xfId="0" applyFont="1" applyFill="1" applyAlignment="1">
      <alignment vertical="center"/>
    </xf>
    <xf numFmtId="0" fontId="16" fillId="0" borderId="0" xfId="6" applyFont="1" applyFill="1" applyBorder="1" applyAlignment="1">
      <alignment horizontal="left" vertical="top"/>
    </xf>
    <xf numFmtId="178" fontId="16" fillId="0" borderId="105" xfId="0" applyNumberFormat="1" applyFont="1" applyBorder="1" applyAlignment="1" applyProtection="1">
      <alignment horizontal="right" vertical="center" shrinkToFit="1"/>
      <protection locked="0"/>
    </xf>
    <xf numFmtId="178" fontId="16" fillId="0" borderId="6" xfId="0" applyNumberFormat="1" applyFont="1" applyBorder="1" applyAlignment="1" applyProtection="1">
      <alignment horizontal="right" vertical="center" shrinkToFit="1"/>
      <protection locked="0"/>
    </xf>
    <xf numFmtId="178" fontId="16" fillId="0" borderId="7" xfId="0" applyNumberFormat="1" applyFont="1" applyBorder="1" applyAlignment="1" applyProtection="1">
      <alignment horizontal="right" vertical="center" shrinkToFit="1"/>
      <protection locked="0"/>
    </xf>
    <xf numFmtId="194" fontId="16" fillId="0" borderId="96" xfId="0" applyNumberFormat="1" applyFont="1" applyBorder="1" applyAlignment="1" applyProtection="1">
      <alignment horizontal="right" vertical="center" shrinkToFit="1"/>
      <protection locked="0"/>
    </xf>
    <xf numFmtId="194" fontId="16" fillId="0" borderId="10" xfId="0" applyNumberFormat="1" applyFont="1" applyBorder="1" applyAlignment="1" applyProtection="1">
      <alignment horizontal="right" vertical="center" shrinkToFit="1"/>
      <protection locked="0"/>
    </xf>
    <xf numFmtId="194" fontId="16" fillId="0" borderId="11" xfId="0" applyNumberFormat="1" applyFont="1" applyBorder="1" applyAlignment="1" applyProtection="1">
      <alignment horizontal="right" vertical="center" shrinkToFit="1"/>
      <protection locked="0"/>
    </xf>
    <xf numFmtId="0" fontId="25" fillId="0" borderId="0" xfId="0" applyFont="1" applyFill="1" applyAlignment="1">
      <alignment vertical="center"/>
    </xf>
    <xf numFmtId="0" fontId="12" fillId="0" borderId="8" xfId="6" applyFont="1" applyBorder="1" applyAlignment="1">
      <alignment vertical="top"/>
    </xf>
    <xf numFmtId="0" fontId="12" fillId="0" borderId="8" xfId="6" applyFont="1" applyBorder="1">
      <alignment vertical="center"/>
    </xf>
    <xf numFmtId="0" fontId="12" fillId="0" borderId="8" xfId="6" applyFont="1" applyBorder="1" applyAlignment="1">
      <alignment vertical="center" wrapText="1"/>
    </xf>
    <xf numFmtId="0" fontId="0" fillId="0" borderId="8" xfId="6" applyFont="1" applyBorder="1">
      <alignment vertical="center"/>
    </xf>
    <xf numFmtId="0" fontId="11" fillId="0" borderId="8" xfId="6" applyBorder="1" applyAlignment="1">
      <alignment vertical="center" wrapText="1"/>
    </xf>
    <xf numFmtId="0" fontId="11" fillId="0" borderId="8" xfId="6" applyBorder="1">
      <alignment vertical="center"/>
    </xf>
    <xf numFmtId="0" fontId="11" fillId="0" borderId="8" xfId="6" applyBorder="1" applyAlignment="1">
      <alignment horizontal="left" vertical="top"/>
    </xf>
    <xf numFmtId="0" fontId="0" fillId="0" borderId="8" xfId="6" applyFont="1" applyBorder="1" applyAlignment="1">
      <alignment horizontal="left" vertical="top"/>
    </xf>
    <xf numFmtId="0" fontId="11" fillId="0" borderId="8" xfId="6" applyBorder="1" applyAlignment="1">
      <alignment horizontal="left" vertical="top" wrapText="1"/>
    </xf>
    <xf numFmtId="0" fontId="0" fillId="0" borderId="8" xfId="6" applyFont="1" applyBorder="1" applyAlignment="1">
      <alignment horizontal="left" vertical="top" wrapText="1"/>
    </xf>
    <xf numFmtId="0" fontId="12" fillId="0" borderId="8" xfId="6" applyFont="1" applyBorder="1" applyAlignment="1">
      <alignment horizontal="left" vertical="top"/>
    </xf>
    <xf numFmtId="0" fontId="12" fillId="0" borderId="8" xfId="6" applyFont="1" applyBorder="1" applyAlignment="1">
      <alignment horizontal="left" vertical="top" wrapText="1"/>
    </xf>
    <xf numFmtId="190" fontId="16" fillId="0" borderId="9"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center" wrapText="1" shrinkToFit="1"/>
      <protection locked="0"/>
    </xf>
    <xf numFmtId="0" fontId="18" fillId="0" borderId="0" xfId="7" applyFont="1" applyFill="1" applyBorder="1" applyAlignment="1" applyProtection="1">
      <alignment horizontal="center" vertical="center"/>
    </xf>
    <xf numFmtId="0" fontId="36" fillId="0" borderId="0" xfId="7" applyFont="1" applyAlignment="1">
      <alignment horizontal="center"/>
    </xf>
    <xf numFmtId="38" fontId="36" fillId="0" borderId="0" xfId="7" applyNumberFormat="1" applyFont="1" applyFill="1" applyBorder="1" applyAlignment="1">
      <alignment vertical="center"/>
    </xf>
    <xf numFmtId="0" fontId="18" fillId="0" borderId="0" xfId="7" applyFont="1" applyFill="1" applyBorder="1" applyAlignment="1">
      <alignment horizontal="right" vertical="center"/>
    </xf>
    <xf numFmtId="38" fontId="18" fillId="0" borderId="0" xfId="7" applyNumberFormat="1" applyFont="1" applyFill="1" applyBorder="1" applyAlignment="1">
      <alignment vertical="center"/>
    </xf>
    <xf numFmtId="0" fontId="36" fillId="0" borderId="0" xfId="7" applyFont="1"/>
    <xf numFmtId="178" fontId="36" fillId="5" borderId="99" xfId="7" applyNumberFormat="1" applyFont="1" applyFill="1" applyBorder="1" applyAlignment="1">
      <alignment horizontal="right" vertical="center" shrinkToFit="1"/>
    </xf>
    <xf numFmtId="189" fontId="36" fillId="0" borderId="0" xfId="7" applyNumberFormat="1" applyFont="1" applyFill="1" applyBorder="1" applyAlignment="1">
      <alignment vertical="center"/>
    </xf>
    <xf numFmtId="0" fontId="18" fillId="0" borderId="0" xfId="7" applyFont="1" applyFill="1" applyBorder="1" applyAlignment="1">
      <alignment horizontal="center" vertical="center"/>
    </xf>
    <xf numFmtId="180" fontId="36" fillId="5" borderId="81" xfId="7" applyNumberFormat="1" applyFont="1" applyFill="1" applyBorder="1" applyAlignment="1">
      <alignment horizontal="right" vertical="center" shrinkToFit="1"/>
    </xf>
    <xf numFmtId="180" fontId="36" fillId="0" borderId="0" xfId="7" applyNumberFormat="1" applyFont="1" applyFill="1" applyBorder="1" applyAlignment="1">
      <alignment vertical="center"/>
    </xf>
    <xf numFmtId="180" fontId="36" fillId="5" borderId="94" xfId="7" applyNumberFormat="1" applyFont="1" applyFill="1" applyBorder="1" applyAlignment="1">
      <alignment horizontal="right" vertical="center" shrinkToFit="1"/>
    </xf>
    <xf numFmtId="0" fontId="36" fillId="0" borderId="0" xfId="7" applyFont="1" applyAlignment="1">
      <alignment vertical="center"/>
    </xf>
    <xf numFmtId="0" fontId="18" fillId="0" borderId="0" xfId="7" applyFont="1" applyFill="1" applyBorder="1" applyAlignment="1" applyProtection="1">
      <alignment vertical="center"/>
    </xf>
    <xf numFmtId="0" fontId="36" fillId="4" borderId="40" xfId="7" applyFont="1" applyFill="1" applyBorder="1" applyAlignment="1" applyProtection="1">
      <alignment horizontal="center" vertical="center"/>
    </xf>
    <xf numFmtId="183" fontId="36" fillId="4" borderId="44" xfId="7" applyNumberFormat="1" applyFont="1" applyFill="1" applyBorder="1" applyAlignment="1">
      <alignment horizontal="center" vertical="center"/>
    </xf>
    <xf numFmtId="178" fontId="36" fillId="0" borderId="81" xfId="7" applyNumberFormat="1" applyFont="1" applyFill="1" applyBorder="1" applyAlignment="1" applyProtection="1">
      <alignment horizontal="right" vertical="center"/>
      <protection locked="0"/>
    </xf>
    <xf numFmtId="0" fontId="36" fillId="0" borderId="0" xfId="7" applyNumberFormat="1" applyFont="1" applyFill="1" applyBorder="1" applyAlignment="1">
      <alignment vertical="center"/>
    </xf>
    <xf numFmtId="176" fontId="36" fillId="5" borderId="1" xfId="3" applyNumberFormat="1" applyFont="1" applyFill="1" applyBorder="1" applyAlignment="1">
      <alignment horizontal="right" vertical="center"/>
    </xf>
    <xf numFmtId="183" fontId="36" fillId="4" borderId="87" xfId="7" applyNumberFormat="1" applyFont="1" applyFill="1" applyBorder="1" applyAlignment="1">
      <alignment horizontal="center" vertical="center"/>
    </xf>
    <xf numFmtId="183" fontId="36" fillId="4" borderId="54" xfId="7" applyNumberFormat="1" applyFont="1" applyFill="1" applyBorder="1" applyAlignment="1">
      <alignment horizontal="center" vertical="center"/>
    </xf>
    <xf numFmtId="176" fontId="36" fillId="4" borderId="91" xfId="3" applyNumberFormat="1" applyFont="1" applyFill="1" applyBorder="1" applyAlignment="1">
      <alignment horizontal="center" vertical="center"/>
    </xf>
    <xf numFmtId="180" fontId="36" fillId="5" borderId="81" xfId="3" applyNumberFormat="1" applyFont="1" applyFill="1" applyBorder="1" applyAlignment="1">
      <alignment horizontal="right" vertical="center"/>
    </xf>
    <xf numFmtId="180" fontId="36" fillId="5" borderId="94" xfId="3" applyNumberFormat="1" applyFont="1" applyFill="1" applyBorder="1" applyAlignment="1">
      <alignment horizontal="right" vertical="center"/>
    </xf>
    <xf numFmtId="0" fontId="36" fillId="4" borderId="44" xfId="7" applyFont="1" applyFill="1" applyBorder="1" applyAlignment="1" applyProtection="1">
      <alignment horizontal="center" vertical="center"/>
    </xf>
    <xf numFmtId="38" fontId="36" fillId="4" borderId="81" xfId="5" applyFont="1" applyFill="1" applyBorder="1" applyAlignment="1" applyProtection="1">
      <alignment horizontal="center" vertical="center" wrapText="1"/>
    </xf>
    <xf numFmtId="38" fontId="36" fillId="0" borderId="9" xfId="3" applyFont="1" applyBorder="1" applyAlignment="1" applyProtection="1">
      <alignment horizontal="right" vertical="center"/>
      <protection locked="0"/>
    </xf>
    <xf numFmtId="38" fontId="36" fillId="4" borderId="9" xfId="5" applyFont="1" applyFill="1" applyBorder="1" applyAlignment="1" applyProtection="1">
      <alignment horizontal="center" vertical="center"/>
    </xf>
    <xf numFmtId="38" fontId="36" fillId="0" borderId="9" xfId="3" applyFont="1" applyFill="1" applyBorder="1" applyAlignment="1" applyProtection="1">
      <alignment horizontal="right" vertical="center"/>
      <protection locked="0"/>
    </xf>
    <xf numFmtId="38" fontId="36" fillId="5" borderId="95" xfId="5" applyFont="1" applyFill="1" applyBorder="1" applyAlignment="1" applyProtection="1">
      <alignment horizontal="right" vertical="center"/>
    </xf>
    <xf numFmtId="38" fontId="36" fillId="0" borderId="10" xfId="3" applyFont="1" applyBorder="1" applyAlignment="1" applyProtection="1">
      <alignment horizontal="right" vertical="center"/>
      <protection locked="0"/>
    </xf>
    <xf numFmtId="38" fontId="36" fillId="4" borderId="10" xfId="5" applyFont="1" applyFill="1" applyBorder="1" applyAlignment="1" applyProtection="1">
      <alignment horizontal="center" vertical="center"/>
    </xf>
    <xf numFmtId="38" fontId="36" fillId="5" borderId="2" xfId="5" applyFont="1" applyFill="1" applyBorder="1" applyAlignment="1" applyProtection="1">
      <alignment horizontal="right" vertical="center"/>
    </xf>
    <xf numFmtId="0" fontId="36" fillId="4" borderId="55" xfId="7" applyFont="1" applyFill="1" applyBorder="1" applyAlignment="1" applyProtection="1">
      <alignment horizontal="center" vertical="center"/>
    </xf>
    <xf numFmtId="38" fontId="36" fillId="4" borderId="16" xfId="5" applyFont="1" applyFill="1" applyBorder="1" applyAlignment="1" applyProtection="1">
      <alignment horizontal="center" vertical="center"/>
    </xf>
    <xf numFmtId="38" fontId="36" fillId="0" borderId="16" xfId="3" applyFont="1" applyBorder="1" applyAlignment="1" applyProtection="1">
      <alignment horizontal="right" vertical="center"/>
      <protection locked="0"/>
    </xf>
    <xf numFmtId="38" fontId="36" fillId="5" borderId="104" xfId="5" applyFont="1" applyFill="1" applyBorder="1" applyAlignment="1" applyProtection="1">
      <alignment horizontal="right" vertical="center"/>
    </xf>
    <xf numFmtId="38" fontId="36" fillId="5" borderId="81" xfId="5" applyFont="1" applyFill="1" applyBorder="1" applyAlignment="1" applyProtection="1">
      <alignment horizontal="right" vertical="center"/>
    </xf>
    <xf numFmtId="38" fontId="36" fillId="0" borderId="99" xfId="5" applyFont="1" applyFill="1" applyBorder="1" applyAlignment="1" applyProtection="1">
      <alignment horizontal="right" vertical="center"/>
      <protection locked="0"/>
    </xf>
    <xf numFmtId="0" fontId="36" fillId="0" borderId="0" xfId="7" applyNumberFormat="1" applyFont="1" applyFill="1" applyBorder="1" applyAlignment="1">
      <alignment horizontal="center" vertical="center"/>
    </xf>
    <xf numFmtId="0" fontId="36" fillId="0" borderId="0" xfId="7" applyFont="1" applyAlignment="1">
      <alignment horizontal="center" vertical="center"/>
    </xf>
    <xf numFmtId="0" fontId="36" fillId="0" borderId="0" xfId="7" applyFont="1" applyFill="1" applyBorder="1" applyAlignment="1">
      <alignment horizontal="center" vertical="center"/>
    </xf>
    <xf numFmtId="14" fontId="16" fillId="0" borderId="87" xfId="0" applyNumberFormat="1" applyFont="1" applyFill="1" applyBorder="1" applyAlignment="1" applyProtection="1">
      <alignment horizontal="center" vertical="center"/>
      <protection locked="0"/>
    </xf>
    <xf numFmtId="14" fontId="16" fillId="0" borderId="91" xfId="0" applyNumberFormat="1" applyFont="1" applyFill="1" applyBorder="1" applyAlignment="1" applyProtection="1">
      <alignment horizontal="center" vertical="center"/>
      <protection locked="0"/>
    </xf>
    <xf numFmtId="0" fontId="12" fillId="8" borderId="8" xfId="6" applyFont="1" applyFill="1" applyBorder="1" applyAlignment="1">
      <alignment vertical="top"/>
    </xf>
    <xf numFmtId="0" fontId="12" fillId="9" borderId="8" xfId="6" applyFont="1" applyFill="1" applyBorder="1" applyAlignment="1">
      <alignment vertical="top"/>
    </xf>
    <xf numFmtId="0" fontId="0" fillId="8" borderId="8" xfId="6" applyFont="1" applyFill="1" applyBorder="1" applyAlignment="1">
      <alignment vertical="top"/>
    </xf>
    <xf numFmtId="0" fontId="11" fillId="8" borderId="8" xfId="6" applyFill="1" applyBorder="1" applyAlignment="1">
      <alignment vertical="top"/>
    </xf>
    <xf numFmtId="0" fontId="0" fillId="10" borderId="8" xfId="6" applyFont="1" applyFill="1" applyBorder="1" applyAlignment="1">
      <alignment horizontal="left" vertical="top"/>
    </xf>
    <xf numFmtId="0" fontId="11" fillId="10" borderId="8" xfId="6" applyFill="1" applyBorder="1" applyAlignment="1">
      <alignment horizontal="left" vertical="top"/>
    </xf>
    <xf numFmtId="0" fontId="11" fillId="11" borderId="8" xfId="6" applyFill="1" applyBorder="1" applyAlignment="1">
      <alignment horizontal="left" vertical="top"/>
    </xf>
    <xf numFmtId="0" fontId="11" fillId="6" borderId="8" xfId="6" applyFill="1" applyBorder="1" applyAlignment="1">
      <alignment horizontal="left" vertical="top"/>
    </xf>
    <xf numFmtId="0" fontId="0" fillId="12" borderId="8" xfId="6" applyFont="1" applyFill="1" applyBorder="1" applyAlignment="1">
      <alignment horizontal="left" vertical="top"/>
    </xf>
    <xf numFmtId="0" fontId="11" fillId="12" borderId="8" xfId="6" applyFill="1" applyBorder="1" applyAlignment="1">
      <alignment horizontal="left" vertical="top"/>
    </xf>
    <xf numFmtId="0" fontId="12" fillId="13" borderId="8" xfId="6" applyFont="1" applyFill="1" applyBorder="1" applyAlignment="1">
      <alignment horizontal="left" vertical="top"/>
    </xf>
    <xf numFmtId="0" fontId="0" fillId="14" borderId="8" xfId="6" applyFont="1" applyFill="1" applyBorder="1" applyAlignment="1">
      <alignment horizontal="left" vertical="top"/>
    </xf>
    <xf numFmtId="0" fontId="11" fillId="14" borderId="8" xfId="6" applyFill="1" applyBorder="1" applyAlignment="1">
      <alignment horizontal="left" vertical="top"/>
    </xf>
    <xf numFmtId="0" fontId="11" fillId="14" borderId="8" xfId="6" applyFill="1" applyBorder="1">
      <alignment vertical="center"/>
    </xf>
    <xf numFmtId="0" fontId="12" fillId="13" borderId="8" xfId="6" applyFont="1" applyFill="1" applyBorder="1" applyAlignment="1">
      <alignment vertical="top"/>
    </xf>
    <xf numFmtId="0" fontId="12" fillId="15" borderId="8" xfId="6" applyFont="1" applyFill="1" applyBorder="1" applyAlignment="1">
      <alignment vertical="top"/>
    </xf>
    <xf numFmtId="0" fontId="12" fillId="14" borderId="8" xfId="6" applyFont="1" applyFill="1" applyBorder="1" applyAlignment="1">
      <alignment vertical="top"/>
    </xf>
    <xf numFmtId="0" fontId="12" fillId="0" borderId="8" xfId="6" applyFont="1" applyFill="1" applyBorder="1">
      <alignment vertical="center"/>
    </xf>
    <xf numFmtId="0" fontId="12" fillId="0" borderId="8" xfId="6" applyFont="1" applyFill="1" applyBorder="1" applyAlignment="1">
      <alignment vertical="center"/>
    </xf>
    <xf numFmtId="0" fontId="12" fillId="15" borderId="8" xfId="6" applyFont="1" applyFill="1" applyBorder="1" applyAlignment="1">
      <alignment vertical="center"/>
    </xf>
    <xf numFmtId="0" fontId="16" fillId="0" borderId="22" xfId="0" applyFont="1" applyFill="1" applyBorder="1" applyAlignment="1" applyProtection="1">
      <alignment vertical="center" shrinkToFit="1"/>
      <protection locked="0"/>
    </xf>
    <xf numFmtId="0" fontId="16" fillId="0" borderId="16" xfId="0" applyFont="1" applyFill="1" applyBorder="1" applyProtection="1">
      <alignment vertical="center"/>
      <protection locked="0"/>
    </xf>
    <xf numFmtId="178" fontId="16" fillId="0" borderId="16" xfId="0" applyNumberFormat="1" applyFont="1" applyBorder="1" applyAlignment="1" applyProtection="1">
      <alignment horizontal="right" vertical="center" shrinkToFit="1"/>
      <protection locked="0"/>
    </xf>
    <xf numFmtId="178" fontId="16" fillId="0" borderId="17" xfId="0" applyNumberFormat="1" applyFont="1" applyBorder="1" applyAlignment="1" applyProtection="1">
      <alignment horizontal="right" vertical="center" shrinkToFit="1"/>
      <protection locked="0"/>
    </xf>
    <xf numFmtId="178" fontId="16" fillId="0" borderId="115" xfId="0" applyNumberFormat="1" applyFont="1" applyBorder="1" applyProtection="1">
      <alignment vertical="center"/>
      <protection locked="0"/>
    </xf>
    <xf numFmtId="194" fontId="16" fillId="0" borderId="16" xfId="0" applyNumberFormat="1" applyFont="1" applyBorder="1" applyAlignment="1" applyProtection="1">
      <alignment horizontal="right" vertical="center" shrinkToFit="1"/>
      <protection locked="0"/>
    </xf>
    <xf numFmtId="0" fontId="16" fillId="4" borderId="11" xfId="0" applyFont="1" applyFill="1" applyBorder="1" applyAlignment="1">
      <alignment horizontal="center" vertical="center"/>
    </xf>
    <xf numFmtId="0" fontId="16" fillId="4" borderId="64" xfId="0" applyFont="1" applyFill="1" applyBorder="1" applyAlignment="1" applyProtection="1">
      <alignment horizontal="center" vertical="center" wrapText="1"/>
    </xf>
    <xf numFmtId="0" fontId="0" fillId="0" borderId="8" xfId="6" applyFont="1" applyFill="1" applyBorder="1">
      <alignment vertical="center"/>
    </xf>
    <xf numFmtId="0" fontId="11" fillId="0" borderId="8" xfId="6" applyFont="1" applyFill="1" applyBorder="1">
      <alignment vertical="center"/>
    </xf>
    <xf numFmtId="0" fontId="0" fillId="16" borderId="8" xfId="6" applyFont="1" applyFill="1" applyBorder="1">
      <alignment vertical="center"/>
    </xf>
    <xf numFmtId="0" fontId="12" fillId="16" borderId="8" xfId="6" applyFont="1" applyFill="1" applyBorder="1" applyAlignment="1">
      <alignment vertical="center"/>
    </xf>
    <xf numFmtId="0" fontId="12" fillId="16" borderId="8" xfId="6" applyFont="1" applyFill="1" applyBorder="1" applyAlignment="1">
      <alignment vertical="top"/>
    </xf>
    <xf numFmtId="178" fontId="16" fillId="0" borderId="12" xfId="0" applyNumberFormat="1" applyFont="1" applyBorder="1" applyAlignment="1" applyProtection="1">
      <alignment horizontal="right" vertical="center" shrinkToFit="1"/>
      <protection locked="0"/>
    </xf>
    <xf numFmtId="178" fontId="16" fillId="0" borderId="48" xfId="0" applyNumberFormat="1" applyFont="1" applyBorder="1" applyAlignment="1" applyProtection="1">
      <alignment horizontal="right" vertical="center" shrinkToFit="1"/>
      <protection locked="0"/>
    </xf>
    <xf numFmtId="0" fontId="0" fillId="6" borderId="8" xfId="6" applyFont="1" applyFill="1" applyBorder="1" applyAlignment="1">
      <alignment horizontal="left" vertical="top"/>
    </xf>
    <xf numFmtId="0" fontId="27" fillId="0" borderId="20" xfId="0" applyFont="1" applyFill="1" applyBorder="1" applyAlignment="1" applyProtection="1">
      <alignment vertical="center" shrinkToFit="1"/>
      <protection locked="0"/>
    </xf>
    <xf numFmtId="0" fontId="16" fillId="4" borderId="11" xfId="0" applyFont="1" applyFill="1" applyBorder="1" applyAlignment="1">
      <alignment horizontal="center" vertical="center" shrinkToFit="1"/>
    </xf>
    <xf numFmtId="0" fontId="25" fillId="4" borderId="8" xfId="0" applyFont="1" applyFill="1" applyBorder="1" applyAlignment="1">
      <alignment horizontal="center" vertical="center" shrinkToFit="1"/>
    </xf>
    <xf numFmtId="49" fontId="0" fillId="0" borderId="0" xfId="0" applyNumberFormat="1" applyAlignment="1">
      <alignment vertical="center" wrapText="1"/>
    </xf>
    <xf numFmtId="0" fontId="44" fillId="0" borderId="0" xfId="7" applyFont="1" applyFill="1" applyBorder="1" applyAlignment="1">
      <alignment vertical="center"/>
    </xf>
    <xf numFmtId="0" fontId="18" fillId="0" borderId="0" xfId="7" applyFont="1" applyFill="1" applyBorder="1" applyAlignment="1">
      <alignment horizontal="center" vertical="center"/>
    </xf>
    <xf numFmtId="0" fontId="36" fillId="0" borderId="0" xfId="7" applyFont="1" applyAlignment="1">
      <alignment horizontal="right" vertical="center"/>
    </xf>
    <xf numFmtId="0" fontId="18" fillId="0" borderId="0" xfId="0" applyFont="1" applyFill="1" applyProtection="1">
      <alignment vertical="center"/>
    </xf>
    <xf numFmtId="0" fontId="18" fillId="0" borderId="0" xfId="0" applyFont="1" applyFill="1" applyAlignment="1" applyProtection="1">
      <alignment vertical="center"/>
    </xf>
    <xf numFmtId="0" fontId="17" fillId="0" borderId="0" xfId="0" applyFont="1" applyFill="1" applyAlignment="1" applyProtection="1">
      <alignment vertical="center"/>
    </xf>
    <xf numFmtId="0" fontId="22" fillId="0" borderId="0" xfId="0" applyFont="1" applyFill="1" applyAlignment="1" applyProtection="1">
      <alignment horizontal="center" vertical="top" wrapText="1"/>
    </xf>
    <xf numFmtId="0" fontId="34" fillId="0" borderId="0" xfId="0" applyFont="1" applyFill="1" applyAlignment="1" applyProtection="1">
      <alignment vertical="center"/>
    </xf>
    <xf numFmtId="0" fontId="16" fillId="0" borderId="0" xfId="0" applyFont="1" applyFill="1" applyAlignment="1" applyProtection="1">
      <alignment vertical="top"/>
    </xf>
    <xf numFmtId="0" fontId="26" fillId="0" borderId="0" xfId="0" applyFont="1" applyFill="1" applyAlignment="1" applyProtection="1">
      <alignment vertical="center"/>
    </xf>
    <xf numFmtId="0" fontId="16" fillId="0" borderId="0" xfId="0" applyFont="1" applyFill="1" applyAlignment="1" applyProtection="1">
      <alignment vertical="top" wrapText="1"/>
    </xf>
    <xf numFmtId="0" fontId="16" fillId="4" borderId="8" xfId="0" applyFont="1" applyFill="1" applyBorder="1" applyAlignment="1" applyProtection="1">
      <alignment horizontal="center" vertical="center"/>
    </xf>
    <xf numFmtId="0" fontId="18" fillId="0" borderId="14" xfId="0" applyFont="1" applyFill="1" applyBorder="1" applyAlignment="1" applyProtection="1">
      <alignment vertical="center"/>
    </xf>
    <xf numFmtId="0" fontId="41" fillId="4" borderId="8" xfId="0" applyFont="1" applyFill="1" applyBorder="1" applyAlignment="1" applyProtection="1">
      <alignment horizontal="center" vertical="center"/>
    </xf>
    <xf numFmtId="0" fontId="21" fillId="0" borderId="0" xfId="0" applyFont="1" applyFill="1" applyBorder="1" applyAlignment="1" applyProtection="1">
      <alignment vertical="top"/>
    </xf>
    <xf numFmtId="179" fontId="28" fillId="4" borderId="8" xfId="0" applyNumberFormat="1" applyFont="1" applyFill="1" applyBorder="1" applyAlignment="1" applyProtection="1">
      <alignment horizontal="center" vertical="center"/>
    </xf>
    <xf numFmtId="0" fontId="18" fillId="0" borderId="0" xfId="0" applyFont="1" applyFill="1" applyAlignment="1" applyProtection="1">
      <alignment vertical="center" wrapText="1"/>
    </xf>
    <xf numFmtId="0" fontId="41" fillId="4" borderId="67" xfId="0" applyFont="1" applyFill="1" applyBorder="1" applyAlignment="1" applyProtection="1">
      <alignment horizontal="center" vertical="center" shrinkToFit="1"/>
    </xf>
    <xf numFmtId="0" fontId="41" fillId="4" borderId="65" xfId="0" applyFont="1" applyFill="1" applyBorder="1" applyAlignment="1" applyProtection="1">
      <alignment horizontal="center" vertical="center" shrinkToFit="1"/>
    </xf>
    <xf numFmtId="0" fontId="27" fillId="4" borderId="8" xfId="0" applyFont="1" applyFill="1" applyBorder="1" applyAlignment="1" applyProtection="1">
      <alignment horizontal="center" vertical="center"/>
    </xf>
    <xf numFmtId="0" fontId="27" fillId="4" borderId="64" xfId="0" applyFont="1" applyFill="1" applyBorder="1" applyAlignment="1" applyProtection="1">
      <alignment horizontal="center" vertical="center"/>
    </xf>
    <xf numFmtId="0" fontId="36" fillId="4" borderId="64" xfId="0" applyFont="1" applyFill="1" applyBorder="1" applyAlignment="1" applyProtection="1">
      <alignment horizontal="center" vertical="center" wrapText="1"/>
    </xf>
    <xf numFmtId="0" fontId="27" fillId="4" borderId="77" xfId="0" applyFont="1" applyFill="1" applyBorder="1" applyAlignment="1" applyProtection="1">
      <alignment horizontal="center" vertical="center" shrinkToFit="1"/>
    </xf>
    <xf numFmtId="0" fontId="18" fillId="4" borderId="67" xfId="0" applyFont="1" applyFill="1" applyBorder="1" applyAlignment="1" applyProtection="1">
      <alignment horizontal="center" vertical="center"/>
    </xf>
    <xf numFmtId="0" fontId="16" fillId="4" borderId="77" xfId="0" applyFont="1" applyFill="1" applyBorder="1" applyAlignment="1" applyProtection="1">
      <alignment horizontal="center" vertical="center"/>
    </xf>
    <xf numFmtId="0" fontId="16" fillId="4" borderId="45" xfId="0" applyFont="1" applyFill="1" applyBorder="1" applyAlignment="1" applyProtection="1">
      <alignment horizontal="center" vertical="center"/>
    </xf>
    <xf numFmtId="0" fontId="16" fillId="4" borderId="44" xfId="0" applyFont="1" applyFill="1" applyBorder="1" applyAlignment="1" applyProtection="1">
      <alignment horizontal="center" vertical="center"/>
    </xf>
    <xf numFmtId="0" fontId="16" fillId="4" borderId="56" xfId="0" applyFont="1" applyFill="1" applyBorder="1" applyAlignment="1" applyProtection="1">
      <alignment horizontal="center" vertical="center"/>
    </xf>
    <xf numFmtId="0" fontId="20" fillId="4" borderId="45" xfId="0" applyFont="1" applyFill="1" applyBorder="1" applyAlignment="1" applyProtection="1">
      <alignment horizontal="left" vertical="center"/>
    </xf>
    <xf numFmtId="0" fontId="20" fillId="4" borderId="43" xfId="0" applyFont="1" applyFill="1" applyBorder="1" applyAlignment="1" applyProtection="1">
      <alignment horizontal="left" vertical="center"/>
    </xf>
    <xf numFmtId="0" fontId="16" fillId="4" borderId="56" xfId="0" applyFont="1" applyFill="1" applyBorder="1" applyAlignment="1" applyProtection="1">
      <alignment vertical="center"/>
    </xf>
    <xf numFmtId="0" fontId="18" fillId="0" borderId="8" xfId="0" applyFont="1" applyFill="1" applyBorder="1" applyAlignment="1" applyProtection="1">
      <alignment vertical="center" wrapText="1"/>
    </xf>
    <xf numFmtId="3" fontId="18" fillId="0" borderId="8" xfId="0" applyNumberFormat="1" applyFont="1" applyFill="1" applyBorder="1" applyAlignment="1" applyProtection="1">
      <alignment vertical="center" wrapText="1"/>
    </xf>
    <xf numFmtId="3" fontId="18" fillId="0" borderId="8" xfId="0" applyNumberFormat="1" applyFont="1" applyFill="1" applyBorder="1" applyProtection="1">
      <alignment vertical="center"/>
    </xf>
    <xf numFmtId="0" fontId="27" fillId="4" borderId="40" xfId="0" applyFont="1" applyFill="1" applyBorder="1" applyAlignment="1" applyProtection="1">
      <alignment horizontal="center" vertical="center"/>
    </xf>
    <xf numFmtId="0" fontId="41" fillId="4" borderId="20" xfId="0" applyFont="1" applyFill="1" applyBorder="1" applyAlignment="1" applyProtection="1">
      <alignment horizontal="center" vertical="center"/>
    </xf>
    <xf numFmtId="178" fontId="27" fillId="5" borderId="5" xfId="0" applyNumberFormat="1" applyFont="1" applyFill="1" applyBorder="1" applyAlignment="1" applyProtection="1">
      <alignment vertical="center"/>
    </xf>
    <xf numFmtId="178" fontId="27" fillId="5" borderId="62" xfId="0" applyNumberFormat="1" applyFont="1" applyFill="1" applyBorder="1" applyAlignment="1" applyProtection="1">
      <alignment vertical="center"/>
    </xf>
    <xf numFmtId="0" fontId="16" fillId="4" borderId="47" xfId="0" applyFont="1" applyFill="1" applyBorder="1" applyAlignment="1" applyProtection="1">
      <alignment horizontal="center" vertical="center"/>
    </xf>
    <xf numFmtId="0" fontId="16" fillId="4" borderId="46" xfId="0" applyFont="1" applyFill="1" applyBorder="1" applyAlignment="1" applyProtection="1">
      <alignment horizontal="center" vertical="center"/>
    </xf>
    <xf numFmtId="176" fontId="16" fillId="5" borderId="5" xfId="0" applyNumberFormat="1" applyFont="1" applyFill="1" applyBorder="1" applyAlignment="1" applyProtection="1">
      <alignment horizontal="center" vertical="center"/>
    </xf>
    <xf numFmtId="0" fontId="41" fillId="4" borderId="21" xfId="0" applyFont="1" applyFill="1" applyBorder="1" applyAlignment="1" applyProtection="1">
      <alignment horizontal="center" vertical="center"/>
    </xf>
    <xf numFmtId="178" fontId="27" fillId="5" borderId="6" xfId="0" applyNumberFormat="1" applyFont="1" applyFill="1" applyBorder="1" applyAlignment="1" applyProtection="1">
      <alignment vertical="center"/>
    </xf>
    <xf numFmtId="178" fontId="27" fillId="5" borderId="60" xfId="0" applyNumberFormat="1" applyFont="1" applyFill="1" applyBorder="1" applyAlignment="1" applyProtection="1">
      <alignment vertical="center"/>
    </xf>
    <xf numFmtId="0" fontId="16" fillId="4" borderId="61" xfId="0" applyFont="1" applyFill="1" applyBorder="1" applyAlignment="1" applyProtection="1">
      <alignment horizontal="center" vertical="center" wrapText="1"/>
    </xf>
    <xf numFmtId="0" fontId="16" fillId="4" borderId="72" xfId="0" applyFont="1" applyFill="1" applyBorder="1" applyAlignment="1" applyProtection="1">
      <alignment horizontal="center" vertical="center" wrapText="1"/>
    </xf>
    <xf numFmtId="178" fontId="16" fillId="5" borderId="109" xfId="0" applyNumberFormat="1" applyFont="1" applyFill="1" applyBorder="1" applyAlignment="1" applyProtection="1">
      <alignment vertical="center"/>
    </xf>
    <xf numFmtId="0" fontId="16" fillId="4" borderId="52" xfId="0" applyFont="1" applyFill="1" applyBorder="1" applyAlignment="1" applyProtection="1">
      <alignment horizontal="center" vertical="center" wrapText="1"/>
    </xf>
    <xf numFmtId="0" fontId="16" fillId="4" borderId="53" xfId="0" applyFont="1" applyFill="1" applyBorder="1" applyAlignment="1" applyProtection="1">
      <alignment horizontal="center" vertical="center" wrapText="1"/>
    </xf>
    <xf numFmtId="178" fontId="16" fillId="5" borderId="6" xfId="0" applyNumberFormat="1" applyFont="1" applyFill="1" applyBorder="1" applyAlignment="1" applyProtection="1">
      <alignment vertical="center"/>
    </xf>
    <xf numFmtId="0" fontId="16" fillId="4" borderId="51" xfId="0" applyFont="1" applyFill="1" applyBorder="1" applyAlignment="1" applyProtection="1">
      <alignment horizontal="center" vertical="center" wrapText="1"/>
    </xf>
    <xf numFmtId="0" fontId="23" fillId="4" borderId="3" xfId="0" applyFont="1" applyFill="1" applyBorder="1" applyAlignment="1" applyProtection="1">
      <alignment horizontal="center" vertical="center" shrinkToFit="1"/>
    </xf>
    <xf numFmtId="178" fontId="16" fillId="5" borderId="7" xfId="0" applyNumberFormat="1" applyFont="1" applyFill="1" applyBorder="1" applyAlignment="1" applyProtection="1">
      <alignment vertical="center"/>
    </xf>
    <xf numFmtId="178" fontId="16" fillId="5" borderId="91" xfId="0" applyNumberFormat="1" applyFont="1" applyFill="1" applyBorder="1" applyAlignment="1" applyProtection="1">
      <alignment vertical="center"/>
    </xf>
    <xf numFmtId="0" fontId="16" fillId="4" borderId="52" xfId="0" applyFont="1" applyFill="1" applyBorder="1" applyAlignment="1" applyProtection="1">
      <alignment horizontal="center" vertical="center"/>
    </xf>
    <xf numFmtId="0" fontId="16" fillId="4" borderId="51" xfId="0" applyFont="1" applyFill="1" applyBorder="1" applyAlignment="1" applyProtection="1">
      <alignment horizontal="center" vertical="center"/>
    </xf>
    <xf numFmtId="0" fontId="16" fillId="4" borderId="69" xfId="0" applyFont="1" applyFill="1" applyBorder="1" applyAlignment="1" applyProtection="1">
      <alignment horizontal="center" vertical="center"/>
    </xf>
    <xf numFmtId="0" fontId="16" fillId="4" borderId="115" xfId="0" applyFont="1" applyFill="1" applyBorder="1" applyAlignment="1" applyProtection="1">
      <alignment horizontal="center" vertical="center"/>
    </xf>
    <xf numFmtId="178" fontId="16" fillId="5" borderId="17" xfId="0" applyNumberFormat="1" applyFont="1" applyFill="1" applyBorder="1" applyAlignment="1" applyProtection="1">
      <alignment vertical="center"/>
    </xf>
    <xf numFmtId="178" fontId="16" fillId="5" borderId="108" xfId="0" applyNumberFormat="1" applyFont="1" applyFill="1" applyBorder="1" applyAlignment="1" applyProtection="1">
      <alignment vertical="center"/>
    </xf>
    <xf numFmtId="178" fontId="16" fillId="5" borderId="107" xfId="0" applyNumberFormat="1" applyFont="1" applyFill="1" applyBorder="1" applyAlignment="1" applyProtection="1">
      <alignment vertical="center"/>
    </xf>
    <xf numFmtId="0" fontId="27" fillId="4" borderId="79" xfId="0" applyFont="1" applyFill="1" applyBorder="1" applyAlignment="1" applyProtection="1">
      <alignment horizontal="center" vertical="center" shrinkToFit="1"/>
    </xf>
    <xf numFmtId="178" fontId="16" fillId="5" borderId="24" xfId="0" applyNumberFormat="1" applyFont="1" applyFill="1" applyBorder="1" applyAlignment="1" applyProtection="1">
      <alignment vertical="center"/>
    </xf>
    <xf numFmtId="0" fontId="16" fillId="0" borderId="0" xfId="0" applyFont="1" applyFill="1" applyProtection="1">
      <alignment vertical="center"/>
    </xf>
    <xf numFmtId="0" fontId="26" fillId="0" borderId="0" xfId="0" applyFont="1" applyFill="1" applyProtection="1">
      <alignment vertical="center"/>
    </xf>
    <xf numFmtId="0" fontId="34" fillId="0" borderId="0" xfId="0" applyFont="1" applyFill="1" applyProtection="1">
      <alignment vertical="center"/>
    </xf>
    <xf numFmtId="0" fontId="16" fillId="0" borderId="46"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top" shrinkToFit="1"/>
      <protection locked="0"/>
    </xf>
    <xf numFmtId="49" fontId="16" fillId="0" borderId="10" xfId="0" applyNumberFormat="1" applyFont="1" applyFill="1" applyBorder="1" applyAlignment="1" applyProtection="1">
      <alignment horizontal="center" vertical="top" shrinkToFit="1"/>
      <protection locked="0"/>
    </xf>
    <xf numFmtId="0" fontId="16" fillId="0" borderId="0" xfId="6" applyFont="1" applyFill="1" applyBorder="1" applyAlignment="1" applyProtection="1">
      <alignment vertical="center"/>
    </xf>
    <xf numFmtId="0" fontId="45" fillId="0" borderId="0" xfId="6" applyFont="1" applyFill="1" applyBorder="1" applyAlignment="1" applyProtection="1">
      <alignment vertical="center"/>
    </xf>
    <xf numFmtId="0" fontId="29" fillId="0" borderId="0" xfId="6" applyFont="1" applyFill="1" applyBorder="1" applyAlignment="1" applyProtection="1">
      <alignment vertical="center"/>
    </xf>
    <xf numFmtId="0" fontId="16" fillId="0" borderId="0" xfId="6" applyFont="1" applyFill="1" applyBorder="1" applyProtection="1">
      <alignment vertical="center"/>
    </xf>
    <xf numFmtId="177" fontId="16" fillId="0" borderId="0" xfId="6" applyNumberFormat="1" applyFont="1" applyFill="1" applyBorder="1" applyProtection="1">
      <alignment vertical="center"/>
    </xf>
    <xf numFmtId="0" fontId="16" fillId="0" borderId="0" xfId="6" applyFont="1" applyFill="1" applyBorder="1" applyAlignment="1" applyProtection="1">
      <alignment horizontal="left" vertical="top"/>
    </xf>
    <xf numFmtId="0" fontId="27" fillId="0" borderId="0" xfId="6" applyFont="1" applyFill="1" applyBorder="1" applyProtection="1">
      <alignment vertical="center"/>
    </xf>
    <xf numFmtId="177" fontId="27" fillId="0" borderId="0" xfId="6" applyNumberFormat="1" applyFont="1" applyFill="1" applyBorder="1" applyProtection="1">
      <alignment vertical="center"/>
    </xf>
    <xf numFmtId="0" fontId="16" fillId="0" borderId="0" xfId="6" applyFont="1" applyFill="1" applyBorder="1" applyAlignment="1" applyProtection="1">
      <alignment vertical="center" textRotation="255"/>
    </xf>
    <xf numFmtId="177" fontId="16" fillId="0" borderId="0" xfId="6" applyNumberFormat="1" applyFont="1" applyFill="1" applyBorder="1" applyAlignment="1" applyProtection="1">
      <alignment horizontal="right" vertical="center"/>
    </xf>
    <xf numFmtId="0" fontId="16" fillId="0" borderId="0" xfId="6" applyFont="1" applyBorder="1" applyProtection="1">
      <alignment vertical="center"/>
    </xf>
    <xf numFmtId="0" fontId="34" fillId="2" borderId="27" xfId="6" applyFont="1" applyFill="1" applyBorder="1" applyAlignment="1" applyProtection="1">
      <alignment vertical="center"/>
    </xf>
    <xf numFmtId="0" fontId="25" fillId="2" borderId="113" xfId="6" applyFont="1" applyFill="1" applyBorder="1" applyAlignment="1" applyProtection="1">
      <alignment vertical="center"/>
    </xf>
    <xf numFmtId="178" fontId="25" fillId="2" borderId="88"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vertical="center" shrinkToFit="1"/>
    </xf>
    <xf numFmtId="178" fontId="16" fillId="0" borderId="0" xfId="4" applyNumberFormat="1" applyFont="1" applyBorder="1" applyProtection="1">
      <alignment vertical="center"/>
    </xf>
    <xf numFmtId="194" fontId="16" fillId="0" borderId="0" xfId="4" applyNumberFormat="1" applyFont="1" applyBorder="1" applyAlignment="1" applyProtection="1">
      <alignment vertical="center" shrinkToFit="1"/>
    </xf>
    <xf numFmtId="178" fontId="16" fillId="0" borderId="0" xfId="3" applyNumberFormat="1" applyFont="1" applyProtection="1">
      <alignment vertical="center"/>
    </xf>
    <xf numFmtId="0" fontId="16" fillId="0" borderId="0" xfId="0" applyFont="1" applyProtection="1">
      <alignment vertical="center"/>
    </xf>
    <xf numFmtId="0" fontId="34" fillId="2" borderId="29" xfId="6" applyFont="1" applyFill="1" applyBorder="1" applyAlignment="1" applyProtection="1">
      <alignment vertical="center"/>
    </xf>
    <xf numFmtId="0" fontId="25" fillId="2" borderId="37" xfId="6" applyFont="1" applyFill="1" applyBorder="1" applyAlignment="1" applyProtection="1">
      <alignment vertical="center"/>
    </xf>
    <xf numFmtId="0" fontId="25" fillId="2" borderId="13" xfId="6" applyFont="1" applyFill="1" applyBorder="1" applyAlignment="1" applyProtection="1">
      <alignment vertical="center"/>
    </xf>
    <xf numFmtId="0" fontId="25" fillId="2" borderId="47" xfId="6" applyFont="1" applyFill="1" applyBorder="1" applyAlignment="1" applyProtection="1">
      <alignment vertical="center"/>
    </xf>
    <xf numFmtId="178" fontId="25" fillId="2" borderId="66" xfId="3" applyNumberFormat="1" applyFont="1" applyFill="1" applyBorder="1" applyAlignment="1" applyProtection="1">
      <alignment horizontal="right" vertical="center" shrinkToFit="1"/>
    </xf>
    <xf numFmtId="0" fontId="25" fillId="2" borderId="29" xfId="6" applyFont="1" applyFill="1" applyBorder="1" applyAlignment="1" applyProtection="1">
      <alignment vertical="center"/>
    </xf>
    <xf numFmtId="0" fontId="25" fillId="2" borderId="14" xfId="6" applyFont="1" applyFill="1" applyBorder="1" applyAlignment="1" applyProtection="1">
      <alignment vertical="center"/>
    </xf>
    <xf numFmtId="0" fontId="25" fillId="2" borderId="0" xfId="6" applyFont="1" applyFill="1" applyBorder="1" applyAlignment="1" applyProtection="1">
      <alignment vertical="center"/>
    </xf>
    <xf numFmtId="0" fontId="25" fillId="2" borderId="61" xfId="6" applyFont="1" applyFill="1" applyBorder="1" applyAlignment="1" applyProtection="1">
      <alignment vertical="center"/>
    </xf>
    <xf numFmtId="178" fontId="25" fillId="2" borderId="74" xfId="3" applyNumberFormat="1" applyFont="1" applyFill="1" applyBorder="1" applyAlignment="1" applyProtection="1">
      <alignment horizontal="right" vertical="center" shrinkToFit="1"/>
    </xf>
    <xf numFmtId="0" fontId="25" fillId="2" borderId="52" xfId="6" applyFont="1" applyFill="1" applyBorder="1" applyAlignment="1" applyProtection="1">
      <alignment vertical="center"/>
    </xf>
    <xf numFmtId="178" fontId="25" fillId="2" borderId="112" xfId="3" applyNumberFormat="1" applyFont="1" applyFill="1" applyBorder="1" applyAlignment="1" applyProtection="1">
      <alignment horizontal="right" vertical="center" shrinkToFit="1"/>
    </xf>
    <xf numFmtId="0" fontId="25" fillId="2" borderId="15" xfId="6" applyFont="1" applyFill="1" applyBorder="1" applyAlignment="1" applyProtection="1">
      <alignment vertical="center"/>
    </xf>
    <xf numFmtId="0" fontId="25" fillId="2" borderId="24" xfId="6" applyFont="1" applyFill="1" applyBorder="1" applyAlignment="1" applyProtection="1">
      <alignment vertical="center"/>
    </xf>
    <xf numFmtId="0" fontId="25" fillId="2" borderId="87" xfId="6" applyFont="1" applyFill="1" applyBorder="1" applyAlignment="1" applyProtection="1">
      <alignment vertical="center"/>
    </xf>
    <xf numFmtId="178" fontId="25" fillId="2" borderId="103" xfId="3" applyNumberFormat="1" applyFont="1" applyFill="1" applyBorder="1" applyAlignment="1" applyProtection="1">
      <alignment horizontal="right" vertical="center" shrinkToFit="1"/>
    </xf>
    <xf numFmtId="178" fontId="25" fillId="4" borderId="42"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horizontal="left" vertical="top" shrinkToFit="1"/>
    </xf>
    <xf numFmtId="178" fontId="16" fillId="0" borderId="0" xfId="4" applyNumberFormat="1" applyFont="1" applyBorder="1" applyAlignment="1" applyProtection="1">
      <alignment horizontal="left" vertical="top"/>
    </xf>
    <xf numFmtId="194" fontId="16" fillId="0" borderId="0" xfId="4" applyNumberFormat="1" applyFont="1" applyBorder="1" applyAlignment="1" applyProtection="1">
      <alignment horizontal="left" vertical="top" shrinkToFit="1"/>
    </xf>
    <xf numFmtId="0" fontId="25" fillId="7" borderId="29" xfId="6" applyFont="1" applyFill="1" applyBorder="1" applyAlignment="1" applyProtection="1">
      <alignment horizontal="left" vertical="center"/>
    </xf>
    <xf numFmtId="0" fontId="0" fillId="7" borderId="0" xfId="0" applyFill="1" applyBorder="1" applyAlignment="1" applyProtection="1">
      <alignment vertical="center"/>
    </xf>
    <xf numFmtId="0" fontId="0" fillId="7" borderId="37" xfId="0" applyFill="1" applyBorder="1" applyAlignment="1" applyProtection="1">
      <alignment vertical="center"/>
    </xf>
    <xf numFmtId="0" fontId="34" fillId="7" borderId="64" xfId="0" applyFont="1" applyFill="1" applyBorder="1" applyAlignment="1" applyProtection="1">
      <alignment horizontal="center" vertical="center"/>
    </xf>
    <xf numFmtId="178" fontId="34" fillId="4" borderId="102" xfId="3" applyNumberFormat="1" applyFont="1" applyFill="1" applyBorder="1" applyAlignment="1" applyProtection="1">
      <alignment horizontal="center" vertical="center" shrinkToFit="1"/>
    </xf>
    <xf numFmtId="0" fontId="25" fillId="0" borderId="47" xfId="6" applyFont="1" applyFill="1" applyBorder="1" applyAlignment="1" applyProtection="1">
      <alignment horizontal="center" vertical="center"/>
    </xf>
    <xf numFmtId="178" fontId="25" fillId="5" borderId="114" xfId="3" applyNumberFormat="1" applyFont="1" applyFill="1" applyBorder="1" applyAlignment="1" applyProtection="1">
      <alignment horizontal="right" vertical="center" shrinkToFit="1"/>
    </xf>
    <xf numFmtId="178" fontId="26" fillId="0" borderId="0" xfId="4" applyNumberFormat="1" applyFont="1" applyBorder="1" applyAlignment="1" applyProtection="1">
      <alignment horizontal="left" vertical="top"/>
    </xf>
    <xf numFmtId="0" fontId="25" fillId="0" borderId="53" xfId="6" applyFont="1" applyFill="1" applyBorder="1" applyAlignment="1" applyProtection="1">
      <alignment horizontal="center" vertical="center"/>
    </xf>
    <xf numFmtId="178" fontId="25" fillId="5" borderId="106" xfId="3" applyNumberFormat="1" applyFont="1" applyFill="1" applyBorder="1" applyAlignment="1" applyProtection="1">
      <alignment horizontal="right" vertical="center" shrinkToFit="1"/>
    </xf>
    <xf numFmtId="0" fontId="25" fillId="0" borderId="117" xfId="6" applyFont="1" applyFill="1" applyBorder="1" applyAlignment="1" applyProtection="1">
      <alignment horizontal="center" vertical="center"/>
    </xf>
    <xf numFmtId="178" fontId="25" fillId="5" borderId="71" xfId="3" applyNumberFormat="1" applyFont="1" applyFill="1" applyBorder="1" applyAlignment="1" applyProtection="1">
      <alignment horizontal="right" vertical="center" shrinkToFit="1"/>
    </xf>
    <xf numFmtId="0" fontId="16" fillId="0" borderId="0" xfId="6" applyFont="1" applyFill="1" applyBorder="1" applyAlignment="1" applyProtection="1">
      <alignment horizontal="left" vertical="center"/>
    </xf>
    <xf numFmtId="177" fontId="16" fillId="0" borderId="0" xfId="4" applyNumberFormat="1" applyFont="1" applyBorder="1" applyAlignment="1" applyProtection="1">
      <alignment horizontal="left" vertical="top" wrapText="1"/>
    </xf>
    <xf numFmtId="178" fontId="16" fillId="0" borderId="0" xfId="4" applyNumberFormat="1" applyFont="1" applyBorder="1" applyAlignment="1" applyProtection="1">
      <alignment horizontal="left" vertical="top" wrapText="1"/>
    </xf>
    <xf numFmtId="178" fontId="16" fillId="0" borderId="0" xfId="0" applyNumberFormat="1" applyFont="1" applyBorder="1" applyAlignment="1" applyProtection="1">
      <alignment vertical="center" shrinkToFit="1"/>
    </xf>
    <xf numFmtId="194" fontId="16" fillId="0" borderId="0" xfId="0" applyNumberFormat="1" applyFont="1" applyBorder="1" applyAlignment="1" applyProtection="1">
      <alignment vertical="center" shrinkToFit="1"/>
    </xf>
    <xf numFmtId="178" fontId="16" fillId="0" borderId="0" xfId="0" applyNumberFormat="1" applyFont="1" applyBorder="1" applyProtection="1">
      <alignment vertical="center"/>
    </xf>
    <xf numFmtId="178" fontId="16" fillId="0" borderId="0" xfId="3" applyNumberFormat="1" applyFont="1" applyFill="1" applyBorder="1" applyProtection="1">
      <alignment vertical="center"/>
    </xf>
    <xf numFmtId="0" fontId="27" fillId="0" borderId="0" xfId="0" applyFont="1" applyFill="1" applyBorder="1" applyProtection="1">
      <alignment vertical="center"/>
    </xf>
    <xf numFmtId="0" fontId="16" fillId="0" borderId="0" xfId="0" applyFont="1" applyBorder="1" applyProtection="1">
      <alignment vertical="center"/>
    </xf>
    <xf numFmtId="0" fontId="42" fillId="0" borderId="0" xfId="6" applyFont="1" applyFill="1" applyBorder="1" applyProtection="1">
      <alignment vertical="center"/>
    </xf>
    <xf numFmtId="0" fontId="32" fillId="0" borderId="0" xfId="6" applyFont="1" applyFill="1" applyBorder="1" applyProtection="1">
      <alignment vertical="center"/>
    </xf>
    <xf numFmtId="178" fontId="16" fillId="0" borderId="0" xfId="0" applyNumberFormat="1" applyFont="1" applyAlignment="1" applyProtection="1">
      <alignment vertical="center" shrinkToFit="1"/>
    </xf>
    <xf numFmtId="194" fontId="16" fillId="0" borderId="0" xfId="0" applyNumberFormat="1" applyFont="1" applyAlignment="1" applyProtection="1">
      <alignment vertical="center" shrinkToFit="1"/>
    </xf>
    <xf numFmtId="178" fontId="16" fillId="0" borderId="0" xfId="0" applyNumberFormat="1" applyFont="1" applyProtection="1">
      <alignment vertical="center"/>
    </xf>
    <xf numFmtId="178" fontId="16" fillId="0" borderId="0" xfId="3" applyNumberFormat="1" applyFont="1" applyFill="1" applyProtection="1">
      <alignment vertical="center"/>
    </xf>
    <xf numFmtId="0" fontId="25" fillId="2" borderId="118" xfId="0" applyFont="1" applyFill="1" applyBorder="1" applyAlignment="1" applyProtection="1">
      <alignment horizontal="centerContinuous" vertical="center" shrinkToFit="1"/>
    </xf>
    <xf numFmtId="0" fontId="25" fillId="2" borderId="76" xfId="0" applyFont="1" applyFill="1" applyBorder="1" applyAlignment="1" applyProtection="1">
      <alignment horizontal="centerContinuous" vertical="center" shrinkToFit="1"/>
    </xf>
    <xf numFmtId="0" fontId="25" fillId="2" borderId="25" xfId="0" applyFont="1" applyFill="1" applyBorder="1" applyAlignment="1" applyProtection="1">
      <alignment horizontal="center" vertical="center" shrinkToFit="1"/>
    </xf>
    <xf numFmtId="178" fontId="25" fillId="2" borderId="25" xfId="0" applyNumberFormat="1" applyFont="1" applyFill="1" applyBorder="1" applyAlignment="1" applyProtection="1">
      <alignment horizontal="center" vertical="center" shrinkToFit="1"/>
    </xf>
    <xf numFmtId="194" fontId="25" fillId="2" borderId="25" xfId="0" applyNumberFormat="1" applyFont="1" applyFill="1" applyBorder="1" applyAlignment="1" applyProtection="1">
      <alignment horizontal="center" vertical="center" shrinkToFit="1"/>
    </xf>
    <xf numFmtId="178" fontId="25" fillId="2" borderId="26" xfId="3" applyNumberFormat="1" applyFont="1" applyFill="1" applyBorder="1" applyAlignment="1" applyProtection="1">
      <alignment horizontal="center" vertical="center" shrinkToFit="1"/>
    </xf>
    <xf numFmtId="0" fontId="32" fillId="4" borderId="110" xfId="0" applyFont="1" applyFill="1" applyBorder="1" applyAlignment="1" applyProtection="1">
      <alignment horizontal="center" vertical="center"/>
    </xf>
    <xf numFmtId="0" fontId="32" fillId="4" borderId="13" xfId="0" applyFont="1" applyFill="1" applyBorder="1" applyAlignment="1" applyProtection="1">
      <alignment vertical="center"/>
    </xf>
    <xf numFmtId="0" fontId="25" fillId="4" borderId="13" xfId="0" applyFont="1" applyFill="1" applyBorder="1" applyAlignment="1" applyProtection="1">
      <alignment vertical="center"/>
    </xf>
    <xf numFmtId="178" fontId="25" fillId="4" borderId="13" xfId="0" applyNumberFormat="1" applyFont="1" applyFill="1" applyBorder="1" applyAlignment="1" applyProtection="1">
      <alignment vertical="center" shrinkToFit="1"/>
    </xf>
    <xf numFmtId="178" fontId="25" fillId="4" borderId="13" xfId="0" applyNumberFormat="1" applyFont="1" applyFill="1" applyBorder="1" applyAlignment="1" applyProtection="1">
      <alignment vertical="center"/>
    </xf>
    <xf numFmtId="194" fontId="25" fillId="4" borderId="13" xfId="0" applyNumberFormat="1" applyFont="1" applyFill="1" applyBorder="1" applyAlignment="1" applyProtection="1">
      <alignment horizontal="right" vertical="center" shrinkToFit="1"/>
    </xf>
    <xf numFmtId="178" fontId="25" fillId="4" borderId="13" xfId="0" applyNumberFormat="1" applyFont="1" applyFill="1" applyBorder="1" applyAlignment="1" applyProtection="1">
      <alignment horizontal="right" vertical="center"/>
    </xf>
    <xf numFmtId="178" fontId="25" fillId="4" borderId="32" xfId="3" applyNumberFormat="1" applyFont="1" applyFill="1" applyBorder="1" applyAlignment="1" applyProtection="1">
      <alignment horizontal="right" vertical="center"/>
    </xf>
    <xf numFmtId="0" fontId="16" fillId="4" borderId="29" xfId="0" applyFont="1" applyFill="1" applyBorder="1" applyAlignment="1" applyProtection="1">
      <alignment vertical="top"/>
    </xf>
    <xf numFmtId="0" fontId="16" fillId="4" borderId="39" xfId="0" applyFont="1" applyFill="1" applyBorder="1" applyAlignment="1" applyProtection="1">
      <alignment vertical="top"/>
    </xf>
    <xf numFmtId="178" fontId="16" fillId="5" borderId="105" xfId="0" applyNumberFormat="1" applyFont="1" applyFill="1" applyBorder="1" applyAlignment="1" applyProtection="1">
      <alignment horizontal="right" vertical="center"/>
    </xf>
    <xf numFmtId="178" fontId="25" fillId="5" borderId="57" xfId="3" applyNumberFormat="1" applyFont="1" applyFill="1" applyBorder="1" applyAlignment="1" applyProtection="1">
      <alignment vertical="top"/>
    </xf>
    <xf numFmtId="178" fontId="16" fillId="5" borderId="2" xfId="0" applyNumberFormat="1" applyFont="1" applyFill="1" applyBorder="1" applyAlignment="1" applyProtection="1">
      <alignment horizontal="right" vertical="center"/>
    </xf>
    <xf numFmtId="178" fontId="25" fillId="5" borderId="58" xfId="3" applyNumberFormat="1" applyFont="1" applyFill="1" applyBorder="1" applyAlignment="1" applyProtection="1">
      <alignment vertical="top"/>
    </xf>
    <xf numFmtId="0" fontId="16" fillId="4" borderId="111" xfId="0" applyFont="1" applyFill="1" applyBorder="1" applyAlignment="1" applyProtection="1">
      <alignment vertical="top"/>
    </xf>
    <xf numFmtId="0" fontId="16" fillId="4" borderId="73" xfId="0" applyFont="1" applyFill="1" applyBorder="1" applyAlignment="1" applyProtection="1">
      <alignment vertical="top"/>
    </xf>
    <xf numFmtId="178" fontId="16" fillId="5" borderId="4" xfId="0" applyNumberFormat="1" applyFont="1" applyFill="1" applyBorder="1" applyAlignment="1" applyProtection="1">
      <alignment horizontal="right" vertical="center"/>
    </xf>
    <xf numFmtId="178" fontId="25" fillId="5" borderId="59" xfId="3" applyNumberFormat="1" applyFont="1" applyFill="1" applyBorder="1" applyAlignment="1" applyProtection="1">
      <alignment vertical="top"/>
    </xf>
    <xf numFmtId="0" fontId="32" fillId="4" borderId="43" xfId="0" applyFont="1" applyFill="1" applyBorder="1" applyAlignment="1" applyProtection="1">
      <alignment vertical="center"/>
    </xf>
    <xf numFmtId="0" fontId="25" fillId="4" borderId="43" xfId="0" applyFont="1" applyFill="1" applyBorder="1" applyAlignment="1" applyProtection="1">
      <alignment vertical="center"/>
    </xf>
    <xf numFmtId="178" fontId="25" fillId="4" borderId="43" xfId="0" applyNumberFormat="1" applyFont="1" applyFill="1" applyBorder="1" applyAlignment="1" applyProtection="1">
      <alignment vertical="center" shrinkToFit="1"/>
    </xf>
    <xf numFmtId="178" fontId="25" fillId="4" borderId="43" xfId="0" applyNumberFormat="1" applyFont="1" applyFill="1" applyBorder="1" applyAlignment="1" applyProtection="1">
      <alignment vertical="center"/>
    </xf>
    <xf numFmtId="194" fontId="25" fillId="4" borderId="43" xfId="0" applyNumberFormat="1" applyFont="1" applyFill="1" applyBorder="1" applyAlignment="1" applyProtection="1">
      <alignment horizontal="right" vertical="center" shrinkToFit="1"/>
    </xf>
    <xf numFmtId="178" fontId="25" fillId="4" borderId="43" xfId="0" applyNumberFormat="1" applyFont="1" applyFill="1" applyBorder="1" applyAlignment="1" applyProtection="1">
      <alignment horizontal="right" vertical="center"/>
    </xf>
    <xf numFmtId="178" fontId="25" fillId="4" borderId="42" xfId="3" applyNumberFormat="1" applyFont="1" applyFill="1" applyBorder="1" applyAlignment="1" applyProtection="1">
      <alignment horizontal="right" vertical="center"/>
    </xf>
    <xf numFmtId="0" fontId="25" fillId="4" borderId="110" xfId="0" applyFont="1" applyFill="1" applyBorder="1" applyAlignment="1" applyProtection="1">
      <alignment vertical="center"/>
    </xf>
    <xf numFmtId="0" fontId="42" fillId="4" borderId="13" xfId="0" applyFont="1" applyFill="1" applyBorder="1" applyAlignment="1" applyProtection="1">
      <alignment vertical="center"/>
    </xf>
    <xf numFmtId="178" fontId="25" fillId="5" borderId="58" xfId="3" applyNumberFormat="1" applyFont="1" applyFill="1" applyBorder="1" applyAlignment="1" applyProtection="1">
      <alignment vertical="top" wrapText="1"/>
    </xf>
    <xf numFmtId="0" fontId="40" fillId="5" borderId="58" xfId="0" applyFont="1" applyFill="1" applyBorder="1" applyAlignment="1" applyProtection="1">
      <alignment vertical="top" wrapText="1"/>
    </xf>
    <xf numFmtId="178" fontId="16" fillId="5" borderId="104" xfId="0" applyNumberFormat="1" applyFont="1" applyFill="1" applyBorder="1" applyAlignment="1" applyProtection="1">
      <alignment horizontal="right" vertical="center"/>
    </xf>
    <xf numFmtId="0" fontId="16" fillId="0" borderId="0" xfId="0" applyFont="1" applyFill="1" applyBorder="1" applyProtection="1">
      <alignment vertical="center"/>
    </xf>
    <xf numFmtId="0" fontId="16" fillId="0" borderId="28" xfId="0" applyFont="1" applyFill="1" applyBorder="1" applyProtection="1">
      <alignment vertical="center"/>
    </xf>
    <xf numFmtId="0" fontId="16" fillId="0" borderId="28" xfId="0" applyFont="1" applyFill="1" applyBorder="1" applyAlignment="1" applyProtection="1">
      <alignment vertical="center" shrinkToFit="1"/>
    </xf>
    <xf numFmtId="178"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Protection="1">
      <alignment vertical="center"/>
    </xf>
    <xf numFmtId="194"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Alignment="1" applyProtection="1">
      <alignment horizontal="right" vertical="center"/>
    </xf>
    <xf numFmtId="178" fontId="25" fillId="0" borderId="28" xfId="3" applyNumberFormat="1" applyFont="1" applyFill="1" applyBorder="1" applyAlignment="1" applyProtection="1">
      <alignment horizontal="right" vertical="top"/>
    </xf>
    <xf numFmtId="0" fontId="16" fillId="0" borderId="0" xfId="0" applyFont="1" applyAlignment="1" applyProtection="1">
      <alignment vertical="center" shrinkToFit="1"/>
    </xf>
    <xf numFmtId="0" fontId="25" fillId="0" borderId="67" xfId="6" applyFont="1" applyFill="1" applyBorder="1" applyAlignment="1" applyProtection="1">
      <alignment horizontal="left" vertical="center"/>
      <protection locked="0"/>
    </xf>
    <xf numFmtId="0" fontId="25" fillId="0" borderId="90" xfId="6" applyFont="1" applyFill="1" applyBorder="1" applyAlignment="1" applyProtection="1">
      <alignment horizontal="left" vertical="center"/>
      <protection locked="0"/>
    </xf>
    <xf numFmtId="0" fontId="25" fillId="0" borderId="116" xfId="6" applyFont="1" applyFill="1" applyBorder="1" applyAlignment="1" applyProtection="1">
      <alignment horizontal="left" vertical="center"/>
      <protection locked="0"/>
    </xf>
    <xf numFmtId="0" fontId="43" fillId="0" borderId="0" xfId="6" applyFont="1" applyFill="1" applyBorder="1" applyAlignment="1" applyProtection="1">
      <alignment vertical="center"/>
    </xf>
    <xf numFmtId="0" fontId="25" fillId="2" borderId="118" xfId="6" applyFont="1" applyFill="1" applyBorder="1" applyAlignment="1" applyProtection="1">
      <alignment vertical="center"/>
    </xf>
    <xf numFmtId="0" fontId="16" fillId="2" borderId="121" xfId="6" applyFont="1" applyFill="1" applyBorder="1" applyAlignment="1" applyProtection="1">
      <alignment vertical="center"/>
    </xf>
    <xf numFmtId="177" fontId="16" fillId="0" borderId="0" xfId="4" applyNumberFormat="1" applyFont="1" applyBorder="1" applyProtection="1">
      <alignment vertical="center"/>
    </xf>
    <xf numFmtId="0" fontId="16" fillId="2" borderId="29" xfId="6" applyFont="1" applyFill="1" applyBorder="1" applyProtection="1">
      <alignment vertical="center"/>
    </xf>
    <xf numFmtId="0" fontId="16" fillId="3" borderId="15" xfId="6" applyFont="1" applyFill="1" applyBorder="1" applyAlignment="1" applyProtection="1">
      <alignment vertical="center"/>
    </xf>
    <xf numFmtId="0" fontId="16" fillId="3" borderId="24" xfId="6" applyFont="1" applyFill="1" applyBorder="1" applyAlignment="1" applyProtection="1">
      <alignment vertical="center"/>
    </xf>
    <xf numFmtId="177" fontId="16" fillId="0" borderId="0" xfId="4" applyNumberFormat="1" applyFont="1" applyBorder="1" applyAlignment="1" applyProtection="1">
      <alignment horizontal="left" vertical="top"/>
    </xf>
    <xf numFmtId="0" fontId="16" fillId="3" borderId="37" xfId="6" applyFont="1" applyFill="1" applyBorder="1" applyAlignment="1" applyProtection="1">
      <alignment vertical="center"/>
    </xf>
    <xf numFmtId="0" fontId="16" fillId="3" borderId="43" xfId="6" applyFont="1" applyFill="1" applyBorder="1" applyAlignment="1" applyProtection="1">
      <alignment vertical="center"/>
    </xf>
    <xf numFmtId="0" fontId="16" fillId="3" borderId="14" xfId="6" applyFont="1" applyFill="1" applyBorder="1" applyProtection="1">
      <alignment vertical="center"/>
    </xf>
    <xf numFmtId="0" fontId="16" fillId="4" borderId="52" xfId="6" applyFont="1" applyFill="1" applyBorder="1" applyAlignment="1" applyProtection="1">
      <alignment vertical="center"/>
    </xf>
    <xf numFmtId="0" fontId="16" fillId="4" borderId="53" xfId="6" applyFont="1" applyFill="1" applyBorder="1" applyProtection="1">
      <alignment vertical="center"/>
    </xf>
    <xf numFmtId="0" fontId="16" fillId="4" borderId="21" xfId="6" applyFont="1" applyFill="1" applyBorder="1" applyAlignment="1" applyProtection="1">
      <alignment vertical="center"/>
    </xf>
    <xf numFmtId="0" fontId="16" fillId="4" borderId="21" xfId="6" applyFont="1" applyFill="1" applyBorder="1" applyAlignment="1" applyProtection="1">
      <alignment horizontal="left" vertical="center"/>
    </xf>
    <xf numFmtId="0" fontId="16" fillId="2" borderId="30" xfId="6" applyFont="1" applyFill="1" applyBorder="1" applyProtection="1">
      <alignment vertical="center"/>
    </xf>
    <xf numFmtId="0" fontId="16" fillId="3" borderId="33" xfId="6" applyFont="1" applyFill="1" applyBorder="1" applyProtection="1">
      <alignment vertical="center"/>
    </xf>
    <xf numFmtId="0" fontId="16" fillId="4" borderId="34" xfId="6" applyFont="1" applyFill="1" applyBorder="1" applyAlignment="1" applyProtection="1">
      <alignment horizontal="left" vertical="center"/>
    </xf>
    <xf numFmtId="0" fontId="16" fillId="4" borderId="84" xfId="6" applyFont="1" applyFill="1" applyBorder="1" applyProtection="1">
      <alignment vertical="center"/>
    </xf>
    <xf numFmtId="38" fontId="16" fillId="0" borderId="0" xfId="3" applyFont="1" applyFill="1" applyBorder="1" applyAlignment="1" applyProtection="1">
      <alignment horizontal="right" vertical="center"/>
    </xf>
    <xf numFmtId="177" fontId="16" fillId="0" borderId="0" xfId="4" applyNumberFormat="1" applyFont="1" applyFill="1" applyBorder="1" applyAlignment="1" applyProtection="1">
      <alignment horizontal="left" vertical="top"/>
    </xf>
    <xf numFmtId="0" fontId="16" fillId="2" borderId="36" xfId="6" applyFont="1" applyFill="1" applyBorder="1" applyAlignment="1" applyProtection="1">
      <alignment horizontal="center" vertical="center"/>
    </xf>
    <xf numFmtId="0" fontId="16" fillId="2" borderId="25" xfId="6" applyFont="1" applyFill="1" applyBorder="1" applyAlignment="1" applyProtection="1">
      <alignment horizontal="center" vertical="center"/>
    </xf>
    <xf numFmtId="177" fontId="16" fillId="2" borderId="25" xfId="6" applyNumberFormat="1" applyFont="1" applyFill="1" applyBorder="1" applyAlignment="1" applyProtection="1">
      <alignment horizontal="center" vertical="center"/>
    </xf>
    <xf numFmtId="177" fontId="16" fillId="2" borderId="26" xfId="6"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6" fillId="2" borderId="28" xfId="6" applyFont="1" applyFill="1" applyBorder="1" applyAlignment="1" applyProtection="1">
      <alignment horizontal="center" vertical="center"/>
    </xf>
    <xf numFmtId="177" fontId="16" fillId="2" borderId="28" xfId="6" applyNumberFormat="1" applyFont="1" applyFill="1" applyBorder="1" applyAlignment="1" applyProtection="1">
      <alignment horizontal="center" vertical="center"/>
    </xf>
    <xf numFmtId="177" fontId="16" fillId="2" borderId="70" xfId="6" applyNumberFormat="1" applyFont="1" applyFill="1" applyBorder="1" applyAlignment="1" applyProtection="1">
      <alignment horizontal="center" vertical="center"/>
    </xf>
    <xf numFmtId="0" fontId="16" fillId="2" borderId="29" xfId="6" applyFont="1" applyFill="1" applyBorder="1" applyAlignment="1" applyProtection="1">
      <alignment vertical="center" textRotation="255"/>
    </xf>
    <xf numFmtId="0" fontId="16" fillId="3" borderId="37" xfId="6" applyFont="1" applyFill="1" applyBorder="1" applyAlignment="1" applyProtection="1">
      <alignment horizontal="left" vertical="center"/>
    </xf>
    <xf numFmtId="0" fontId="16" fillId="3" borderId="13" xfId="6" applyFont="1" applyFill="1" applyBorder="1" applyAlignment="1" applyProtection="1">
      <alignment horizontal="center" vertical="center" textRotation="255"/>
    </xf>
    <xf numFmtId="0" fontId="16" fillId="3" borderId="13" xfId="6" applyFont="1" applyFill="1" applyBorder="1" applyAlignment="1" applyProtection="1">
      <alignment horizontal="center" vertical="center"/>
    </xf>
    <xf numFmtId="177" fontId="16" fillId="3" borderId="13" xfId="6" applyNumberFormat="1" applyFont="1" applyFill="1" applyBorder="1" applyAlignment="1" applyProtection="1">
      <alignment horizontal="center" vertical="center"/>
    </xf>
    <xf numFmtId="177" fontId="16" fillId="3" borderId="42" xfId="6" applyNumberFormat="1" applyFont="1" applyFill="1" applyBorder="1" applyAlignment="1" applyProtection="1">
      <alignment horizontal="center" vertical="center"/>
    </xf>
    <xf numFmtId="0" fontId="16" fillId="3" borderId="14" xfId="6" applyFont="1" applyFill="1" applyBorder="1" applyAlignment="1" applyProtection="1">
      <alignment horizontal="left" vertical="center"/>
    </xf>
    <xf numFmtId="0" fontId="25" fillId="4" borderId="37" xfId="6" applyFont="1" applyFill="1" applyBorder="1" applyAlignment="1" applyProtection="1">
      <alignment horizontal="left" vertical="center"/>
    </xf>
    <xf numFmtId="0" fontId="16" fillId="4" borderId="13" xfId="6" applyFont="1" applyFill="1" applyBorder="1" applyAlignment="1" applyProtection="1">
      <alignment horizontal="center" vertical="center"/>
    </xf>
    <xf numFmtId="0" fontId="25" fillId="4" borderId="14" xfId="6" applyFont="1" applyFill="1" applyBorder="1" applyAlignment="1" applyProtection="1">
      <alignment horizontal="left" vertical="center"/>
    </xf>
    <xf numFmtId="0" fontId="38" fillId="4" borderId="8" xfId="6" applyFont="1" applyFill="1" applyBorder="1" applyAlignment="1" applyProtection="1">
      <alignment horizontal="right" vertical="center"/>
    </xf>
    <xf numFmtId="0" fontId="16" fillId="3" borderId="14" xfId="6" applyFont="1" applyFill="1" applyBorder="1" applyAlignment="1" applyProtection="1">
      <alignment vertical="center" textRotation="255"/>
    </xf>
    <xf numFmtId="0" fontId="16" fillId="4" borderId="14" xfId="6" applyFont="1" applyFill="1" applyBorder="1" applyAlignment="1" applyProtection="1">
      <alignment vertical="center" textRotation="255" shrinkToFit="1"/>
    </xf>
    <xf numFmtId="0" fontId="16" fillId="4" borderId="67" xfId="6" applyFont="1" applyFill="1" applyBorder="1" applyAlignment="1" applyProtection="1">
      <alignment horizontal="center" vertical="center"/>
    </xf>
    <xf numFmtId="0" fontId="16" fillId="4" borderId="101" xfId="6" applyFont="1" applyFill="1" applyBorder="1" applyAlignment="1" applyProtection="1">
      <alignment horizontal="center" vertical="center"/>
    </xf>
    <xf numFmtId="177" fontId="16" fillId="4" borderId="66" xfId="6" applyNumberFormat="1" applyFont="1" applyFill="1" applyBorder="1" applyAlignment="1" applyProtection="1">
      <alignment horizontal="left" vertical="center"/>
    </xf>
    <xf numFmtId="177" fontId="16" fillId="4" borderId="103" xfId="6" applyNumberFormat="1" applyFont="1" applyFill="1" applyBorder="1" applyAlignment="1" applyProtection="1">
      <alignment horizontal="left" vertical="center"/>
    </xf>
    <xf numFmtId="0" fontId="16" fillId="4" borderId="77" xfId="6" applyFont="1" applyFill="1" applyBorder="1" applyAlignment="1" applyProtection="1">
      <alignment horizontal="center" vertical="center"/>
    </xf>
    <xf numFmtId="0" fontId="16" fillId="4" borderId="89" xfId="6" applyFont="1" applyFill="1" applyBorder="1" applyAlignment="1" applyProtection="1">
      <alignment horizontal="center" vertical="center"/>
    </xf>
    <xf numFmtId="187" fontId="16" fillId="4" borderId="50" xfId="1" applyNumberFormat="1" applyFont="1" applyFill="1" applyBorder="1" applyAlignment="1" applyProtection="1">
      <alignment horizontal="center" vertical="center"/>
    </xf>
    <xf numFmtId="180" fontId="16" fillId="5" borderId="74" xfId="6" applyNumberFormat="1" applyFont="1" applyFill="1" applyBorder="1" applyAlignment="1" applyProtection="1">
      <alignment vertical="top"/>
    </xf>
    <xf numFmtId="0" fontId="16" fillId="4" borderId="65" xfId="6" applyFont="1" applyFill="1" applyBorder="1" applyAlignment="1" applyProtection="1">
      <alignment horizontal="center" vertical="center"/>
    </xf>
    <xf numFmtId="0" fontId="16" fillId="4" borderId="79" xfId="6" applyFont="1" applyFill="1" applyBorder="1" applyAlignment="1" applyProtection="1">
      <alignment horizontal="center" vertical="center"/>
    </xf>
    <xf numFmtId="180" fontId="16" fillId="5" borderId="70" xfId="6" applyNumberFormat="1" applyFont="1" applyFill="1" applyBorder="1" applyAlignment="1" applyProtection="1">
      <alignment vertical="center"/>
    </xf>
    <xf numFmtId="0" fontId="16" fillId="4" borderId="14" xfId="6" applyFont="1" applyFill="1" applyBorder="1" applyAlignment="1" applyProtection="1">
      <alignment vertical="center"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177" fontId="16" fillId="4" borderId="68" xfId="6" applyNumberFormat="1" applyFont="1" applyFill="1" applyBorder="1" applyAlignment="1" applyProtection="1">
      <alignment horizontal="center" vertical="center"/>
    </xf>
    <xf numFmtId="177" fontId="16" fillId="4" borderId="102" xfId="6" applyNumberFormat="1" applyFont="1" applyFill="1" applyBorder="1" applyAlignment="1" applyProtection="1">
      <alignment horizontal="center" vertical="center"/>
    </xf>
    <xf numFmtId="38" fontId="16" fillId="5" borderId="5" xfId="6" applyNumberFormat="1" applyFont="1" applyFill="1" applyBorder="1" applyProtection="1">
      <alignment vertical="center"/>
    </xf>
    <xf numFmtId="177" fontId="16" fillId="5" borderId="57" xfId="6" applyNumberFormat="1" applyFont="1" applyFill="1" applyBorder="1" applyAlignment="1" applyProtection="1">
      <alignment vertical="top"/>
    </xf>
    <xf numFmtId="38" fontId="16" fillId="5" borderId="6" xfId="6" applyNumberFormat="1" applyFont="1" applyFill="1" applyBorder="1" applyProtection="1">
      <alignment vertical="center"/>
    </xf>
    <xf numFmtId="177" fontId="16" fillId="5" borderId="58" xfId="6" applyNumberFormat="1" applyFont="1" applyFill="1" applyBorder="1" applyAlignment="1" applyProtection="1">
      <alignment vertical="top"/>
    </xf>
    <xf numFmtId="0" fontId="16" fillId="4" borderId="22" xfId="6" applyFont="1" applyFill="1" applyBorder="1" applyAlignment="1" applyProtection="1">
      <alignment horizontal="center" vertical="center"/>
    </xf>
    <xf numFmtId="0" fontId="16" fillId="4" borderId="16" xfId="6" applyFont="1" applyFill="1" applyBorder="1" applyProtection="1">
      <alignment vertical="center"/>
    </xf>
    <xf numFmtId="0" fontId="16" fillId="4" borderId="16" xfId="6" applyFont="1" applyFill="1" applyBorder="1" applyAlignment="1" applyProtection="1">
      <alignment horizontal="center" vertical="center"/>
    </xf>
    <xf numFmtId="38" fontId="16" fillId="5" borderId="17" xfId="6" applyNumberFormat="1" applyFont="1" applyFill="1" applyBorder="1" applyProtection="1">
      <alignment vertical="center"/>
    </xf>
    <xf numFmtId="0" fontId="16" fillId="4" borderId="23" xfId="6" applyFont="1" applyFill="1" applyBorder="1" applyAlignment="1" applyProtection="1">
      <alignment vertical="center" textRotation="255"/>
    </xf>
    <xf numFmtId="38" fontId="16" fillId="5" borderId="81" xfId="6" applyNumberFormat="1" applyFont="1" applyFill="1" applyBorder="1" applyProtection="1">
      <alignment vertical="center"/>
    </xf>
    <xf numFmtId="177" fontId="16" fillId="5" borderId="32" xfId="6" applyNumberFormat="1" applyFont="1" applyFill="1" applyBorder="1" applyAlignment="1" applyProtection="1">
      <alignment vertical="top"/>
    </xf>
    <xf numFmtId="38" fontId="16" fillId="5" borderId="86" xfId="6" applyNumberFormat="1" applyFont="1" applyFill="1" applyBorder="1" applyProtection="1">
      <alignment vertical="center"/>
    </xf>
    <xf numFmtId="0" fontId="16" fillId="3" borderId="43" xfId="6" applyFont="1" applyFill="1" applyBorder="1" applyAlignment="1" applyProtection="1">
      <alignment vertical="center" textRotation="255"/>
    </xf>
    <xf numFmtId="0" fontId="16" fillId="3" borderId="56" xfId="6" applyFont="1" applyFill="1" applyBorder="1" applyAlignment="1" applyProtection="1">
      <alignment vertical="center" textRotation="255"/>
    </xf>
    <xf numFmtId="0" fontId="16" fillId="3" borderId="23" xfId="6" applyFont="1" applyFill="1" applyBorder="1" applyAlignment="1" applyProtection="1">
      <alignment vertical="center" textRotation="255"/>
    </xf>
    <xf numFmtId="0" fontId="16" fillId="3" borderId="65" xfId="6" applyFont="1" applyFill="1" applyBorder="1" applyAlignment="1" applyProtection="1">
      <alignment vertical="center" textRotation="255"/>
    </xf>
    <xf numFmtId="0" fontId="16" fillId="3" borderId="14" xfId="6" applyFont="1" applyFill="1" applyBorder="1" applyAlignment="1" applyProtection="1">
      <alignment vertical="center"/>
    </xf>
    <xf numFmtId="0" fontId="16" fillId="3" borderId="13" xfId="6" applyFont="1" applyFill="1" applyBorder="1" applyAlignment="1" applyProtection="1">
      <alignment horizontal="left" vertical="center"/>
    </xf>
    <xf numFmtId="177" fontId="16" fillId="3" borderId="13" xfId="6" applyNumberFormat="1" applyFont="1" applyFill="1" applyBorder="1" applyAlignment="1" applyProtection="1">
      <alignment horizontal="left" vertical="center"/>
    </xf>
    <xf numFmtId="177" fontId="16" fillId="3" borderId="31" xfId="6" applyNumberFormat="1" applyFont="1" applyFill="1" applyBorder="1" applyAlignment="1" applyProtection="1">
      <alignment horizontal="right" vertical="top"/>
    </xf>
    <xf numFmtId="0" fontId="16" fillId="3" borderId="23" xfId="6" applyFont="1" applyFill="1" applyBorder="1" applyAlignment="1" applyProtection="1">
      <alignment vertical="center"/>
    </xf>
    <xf numFmtId="0" fontId="16" fillId="4" borderId="13" xfId="6" applyFont="1" applyFill="1" applyBorder="1" applyAlignment="1" applyProtection="1">
      <alignment horizontal="left" vertical="center"/>
    </xf>
    <xf numFmtId="177" fontId="16" fillId="4" borderId="13" xfId="6" applyNumberFormat="1" applyFont="1" applyFill="1" applyBorder="1" applyAlignment="1" applyProtection="1">
      <alignment horizontal="left" vertical="center"/>
    </xf>
    <xf numFmtId="177" fontId="16" fillId="4" borderId="31"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xf>
    <xf numFmtId="0" fontId="25" fillId="4" borderId="37" xfId="6" applyFont="1" applyFill="1" applyBorder="1" applyAlignment="1" applyProtection="1">
      <alignment vertical="center"/>
    </xf>
    <xf numFmtId="0" fontId="16" fillId="4" borderId="13" xfId="6" applyFont="1" applyFill="1" applyBorder="1" applyProtection="1">
      <alignment vertical="center"/>
    </xf>
    <xf numFmtId="177" fontId="16" fillId="4" borderId="13" xfId="6" applyNumberFormat="1" applyFont="1" applyFill="1" applyBorder="1" applyProtection="1">
      <alignment vertical="center"/>
    </xf>
    <xf numFmtId="177" fontId="16" fillId="4" borderId="32"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shrinkToFit="1"/>
    </xf>
    <xf numFmtId="0" fontId="34" fillId="4" borderId="37" xfId="6" applyFont="1" applyFill="1" applyBorder="1" applyAlignment="1" applyProtection="1">
      <alignment vertical="center"/>
    </xf>
    <xf numFmtId="177" fontId="16" fillId="4" borderId="31" xfId="6" applyNumberFormat="1" applyFont="1" applyFill="1" applyBorder="1" applyAlignment="1" applyProtection="1">
      <alignment vertical="top"/>
    </xf>
    <xf numFmtId="0" fontId="16" fillId="2" borderId="30" xfId="6" applyFont="1" applyFill="1" applyBorder="1" applyAlignment="1" applyProtection="1">
      <alignment vertical="center" textRotation="255"/>
    </xf>
    <xf numFmtId="0" fontId="16" fillId="3" borderId="33" xfId="6" applyFont="1" applyFill="1" applyBorder="1" applyAlignment="1" applyProtection="1">
      <alignment vertical="center" textRotation="255"/>
    </xf>
    <xf numFmtId="0" fontId="16" fillId="4" borderId="33" xfId="6" applyFont="1" applyFill="1" applyBorder="1" applyAlignment="1" applyProtection="1">
      <alignment vertical="center" textRotation="255" shrinkToFit="1"/>
    </xf>
    <xf numFmtId="0" fontId="16" fillId="4" borderId="12" xfId="6" applyFont="1" applyFill="1" applyBorder="1" applyAlignment="1" applyProtection="1">
      <alignment horizontal="center" vertical="center"/>
      <protection locked="0"/>
    </xf>
    <xf numFmtId="0" fontId="16" fillId="4" borderId="10" xfId="6" applyFont="1" applyFill="1" applyBorder="1" applyAlignment="1" applyProtection="1">
      <alignment horizontal="center" vertical="center"/>
      <protection locked="0"/>
    </xf>
    <xf numFmtId="0" fontId="16" fillId="0" borderId="0"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27" fillId="5" borderId="117" xfId="6" applyFont="1" applyFill="1" applyBorder="1" applyAlignment="1" applyProtection="1">
      <alignment vertical="center" wrapText="1"/>
    </xf>
    <xf numFmtId="177" fontId="46" fillId="5" borderId="58" xfId="6" applyNumberFormat="1" applyFont="1" applyFill="1" applyBorder="1" applyAlignment="1" applyProtection="1">
      <alignment vertical="top"/>
    </xf>
    <xf numFmtId="182" fontId="16" fillId="5" borderId="45" xfId="0" applyNumberFormat="1" applyFont="1" applyFill="1" applyBorder="1" applyAlignment="1" applyProtection="1">
      <alignment horizontal="center" vertical="center"/>
      <protection locked="0"/>
    </xf>
    <xf numFmtId="182" fontId="16" fillId="5" borderId="56" xfId="0" applyNumberFormat="1" applyFont="1" applyFill="1" applyBorder="1" applyAlignment="1" applyProtection="1">
      <alignment horizontal="center" vertical="center"/>
      <protection locked="0"/>
    </xf>
    <xf numFmtId="0" fontId="16" fillId="5" borderId="45" xfId="0" applyFont="1" applyFill="1" applyBorder="1" applyAlignment="1" applyProtection="1">
      <alignment horizontal="right" vertical="center" shrinkToFit="1"/>
      <protection locked="0"/>
    </xf>
    <xf numFmtId="0" fontId="16" fillId="5" borderId="43" xfId="0" applyFont="1" applyFill="1" applyBorder="1" applyAlignment="1" applyProtection="1">
      <alignment vertical="center" shrinkToFit="1"/>
      <protection locked="0"/>
    </xf>
    <xf numFmtId="195" fontId="16" fillId="5" borderId="56" xfId="0" applyNumberFormat="1" applyFont="1" applyFill="1" applyBorder="1" applyAlignment="1" applyProtection="1">
      <alignment horizontal="center" vertical="center" shrinkToFit="1"/>
      <protection locked="0"/>
    </xf>
    <xf numFmtId="0" fontId="25" fillId="0" borderId="14" xfId="0" applyFont="1" applyFill="1" applyBorder="1" applyAlignment="1">
      <alignment vertical="top" wrapText="1"/>
    </xf>
    <xf numFmtId="0" fontId="19"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wrapText="1"/>
    </xf>
    <xf numFmtId="0" fontId="31" fillId="4" borderId="21" xfId="0" applyFont="1" applyFill="1" applyBorder="1" applyAlignment="1" applyProtection="1">
      <alignment horizontal="center" vertical="center" wrapText="1"/>
    </xf>
    <xf numFmtId="0" fontId="41" fillId="4" borderId="21" xfId="0" applyFont="1" applyFill="1" applyBorder="1" applyAlignment="1" applyProtection="1">
      <alignment horizontal="center" vertical="center" shrinkToFit="1"/>
    </xf>
    <xf numFmtId="0" fontId="18" fillId="0" borderId="0" xfId="0" applyFont="1" applyFill="1" applyBorder="1" applyAlignment="1" applyProtection="1">
      <alignment vertical="center"/>
    </xf>
    <xf numFmtId="0" fontId="16" fillId="0" borderId="0" xfId="6" applyFont="1">
      <alignment vertical="center"/>
    </xf>
    <xf numFmtId="0" fontId="25" fillId="0" borderId="0" xfId="0" applyFont="1" applyAlignment="1">
      <alignment vertical="center" wrapText="1"/>
    </xf>
    <xf numFmtId="0" fontId="25" fillId="0" borderId="14" xfId="0" applyFont="1" applyBorder="1" applyAlignment="1"/>
    <xf numFmtId="0" fontId="25" fillId="0" borderId="0" xfId="0" applyFont="1" applyAlignment="1">
      <alignment vertical="top"/>
    </xf>
    <xf numFmtId="0" fontId="25" fillId="0" borderId="0" xfId="0" applyFont="1" applyAlignment="1">
      <alignment vertical="top" wrapText="1"/>
    </xf>
    <xf numFmtId="0" fontId="16" fillId="0" borderId="0" xfId="6" applyFont="1" applyAlignment="1">
      <alignment horizontal="left" vertical="top"/>
    </xf>
    <xf numFmtId="0" fontId="25" fillId="0" borderId="0" xfId="6" applyFont="1" applyAlignment="1">
      <alignment horizontal="left" vertical="center"/>
    </xf>
    <xf numFmtId="177" fontId="26" fillId="0" borderId="0" xfId="0" applyNumberFormat="1" applyFont="1">
      <alignment vertical="center"/>
    </xf>
    <xf numFmtId="177" fontId="16" fillId="0" borderId="0" xfId="0" applyNumberFormat="1" applyFont="1">
      <alignment vertical="center"/>
    </xf>
    <xf numFmtId="0" fontId="16" fillId="0" borderId="0" xfId="6" applyFont="1" applyAlignment="1">
      <alignment horizontal="left" vertical="center"/>
    </xf>
    <xf numFmtId="0" fontId="26" fillId="0" borderId="0" xfId="6" applyFont="1" applyAlignment="1">
      <alignment horizontal="left" vertical="center"/>
    </xf>
    <xf numFmtId="0" fontId="16" fillId="0" borderId="0" xfId="6" applyFont="1" applyAlignment="1">
      <alignment vertical="top" wrapText="1"/>
    </xf>
    <xf numFmtId="0" fontId="25" fillId="0" borderId="0" xfId="6" applyFont="1" applyAlignment="1">
      <alignment vertical="top"/>
    </xf>
    <xf numFmtId="0" fontId="25" fillId="0" borderId="0" xfId="6" applyFont="1" applyAlignment="1">
      <alignment vertical="top" wrapText="1"/>
    </xf>
    <xf numFmtId="0" fontId="25" fillId="0" borderId="0" xfId="6" applyFont="1" applyAlignment="1">
      <alignment horizontal="left" vertical="top" wrapText="1"/>
    </xf>
    <xf numFmtId="0" fontId="16" fillId="0" borderId="0" xfId="6" applyFont="1" applyAlignment="1">
      <alignment horizontal="left" vertical="top" wrapText="1"/>
    </xf>
    <xf numFmtId="0" fontId="18" fillId="0" borderId="0" xfId="6" applyFont="1" applyAlignment="1">
      <alignment horizontal="left" vertical="top" wrapText="1"/>
    </xf>
    <xf numFmtId="0" fontId="18" fillId="0" borderId="0" xfId="6" applyFont="1" applyAlignment="1">
      <alignment vertical="top" wrapText="1"/>
    </xf>
    <xf numFmtId="0" fontId="34" fillId="0" borderId="0" xfId="0" applyFont="1">
      <alignment vertical="center"/>
    </xf>
    <xf numFmtId="0" fontId="32" fillId="0" borderId="0" xfId="0" applyFont="1" applyAlignment="1">
      <alignment vertical="top"/>
    </xf>
    <xf numFmtId="0" fontId="27" fillId="4" borderId="41" xfId="0" applyFont="1" applyFill="1" applyBorder="1" applyAlignment="1">
      <alignment vertical="center" shrinkToFit="1"/>
    </xf>
    <xf numFmtId="178" fontId="27" fillId="5" borderId="105" xfId="0" applyNumberFormat="1" applyFont="1" applyFill="1" applyBorder="1">
      <alignment vertical="center"/>
    </xf>
    <xf numFmtId="178" fontId="27" fillId="5" borderId="13" xfId="0" applyNumberFormat="1" applyFont="1" applyFill="1" applyBorder="1" applyAlignment="1">
      <alignment horizontal="right" vertical="center"/>
    </xf>
    <xf numFmtId="0" fontId="34" fillId="4" borderId="125" xfId="0" applyFont="1" applyFill="1" applyBorder="1" applyAlignment="1">
      <alignment vertical="center" shrinkToFit="1"/>
    </xf>
    <xf numFmtId="178" fontId="27" fillId="0" borderId="126" xfId="0" applyNumberFormat="1" applyFont="1" applyBorder="1">
      <alignment vertical="center"/>
    </xf>
    <xf numFmtId="178" fontId="27" fillId="0" borderId="120" xfId="0" applyNumberFormat="1" applyFont="1" applyBorder="1" applyAlignment="1">
      <alignment horizontal="right" vertical="center"/>
    </xf>
    <xf numFmtId="0" fontId="25" fillId="0" borderId="0" xfId="6" applyFont="1" applyAlignment="1">
      <alignment vertical="top" wrapText="1"/>
    </xf>
    <xf numFmtId="0" fontId="27" fillId="0" borderId="0" xfId="0" applyFont="1" applyFill="1" applyProtection="1">
      <alignment vertical="center"/>
    </xf>
    <xf numFmtId="0" fontId="47" fillId="0" borderId="0" xfId="0" applyFont="1" applyAlignment="1">
      <alignment vertical="center" wrapText="1"/>
    </xf>
    <xf numFmtId="0" fontId="33" fillId="0" borderId="0" xfId="0" applyFont="1" applyAlignment="1">
      <alignment horizontal="center" vertical="top" wrapText="1"/>
    </xf>
    <xf numFmtId="186" fontId="19" fillId="0" borderId="45" xfId="0" applyNumberFormat="1" applyFont="1" applyBorder="1" applyAlignment="1" applyProtection="1">
      <alignment horizontal="center" vertical="center"/>
      <protection locked="0"/>
    </xf>
    <xf numFmtId="186" fontId="19" fillId="0" borderId="43" xfId="0" applyNumberFormat="1" applyFont="1" applyBorder="1" applyAlignment="1" applyProtection="1">
      <alignment horizontal="center" vertical="center"/>
      <protection locked="0"/>
    </xf>
    <xf numFmtId="186" fontId="19" fillId="0" borderId="56" xfId="0" applyNumberFormat="1" applyFont="1" applyBorder="1" applyAlignment="1" applyProtection="1">
      <alignment horizontal="center" vertical="center"/>
      <protection locked="0"/>
    </xf>
    <xf numFmtId="0" fontId="16" fillId="0" borderId="65" xfId="0" applyFont="1" applyFill="1" applyBorder="1" applyAlignment="1" applyProtection="1">
      <alignment horizontal="left" vertical="center" wrapText="1"/>
      <protection locked="0"/>
    </xf>
    <xf numFmtId="0" fontId="28" fillId="4" borderId="8" xfId="0" applyFont="1" applyFill="1" applyBorder="1" applyAlignment="1" applyProtection="1">
      <alignment horizontal="center" vertical="center"/>
    </xf>
    <xf numFmtId="0" fontId="16" fillId="4" borderId="45" xfId="0" applyFont="1" applyFill="1" applyBorder="1" applyAlignment="1" applyProtection="1">
      <alignment horizontal="center" vertical="center" wrapText="1"/>
    </xf>
    <xf numFmtId="0" fontId="16" fillId="4" borderId="56" xfId="0" applyFont="1" applyFill="1" applyBorder="1" applyAlignment="1" applyProtection="1">
      <alignment horizontal="center" vertical="center" wrapText="1"/>
    </xf>
    <xf numFmtId="0" fontId="16" fillId="0" borderId="45" xfId="0" applyFont="1" applyFill="1" applyBorder="1" applyAlignment="1" applyProtection="1">
      <alignment horizontal="center" vertical="center" wrapText="1"/>
      <protection locked="0"/>
    </xf>
    <xf numFmtId="0" fontId="16" fillId="0" borderId="56"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16" fillId="0" borderId="62" xfId="0" applyFont="1" applyFill="1" applyBorder="1" applyAlignment="1" applyProtection="1">
      <alignment horizontal="left" vertical="center" wrapText="1"/>
      <protection locked="0"/>
    </xf>
    <xf numFmtId="0" fontId="16" fillId="0" borderId="45" xfId="0" applyFont="1" applyFill="1" applyBorder="1" applyAlignment="1" applyProtection="1">
      <alignment horizontal="left" vertical="center"/>
      <protection locked="0"/>
    </xf>
    <xf numFmtId="0" fontId="0" fillId="0" borderId="43" xfId="0" applyFill="1" applyBorder="1" applyAlignment="1" applyProtection="1">
      <alignment horizontal="left" vertical="center"/>
      <protection locked="0"/>
    </xf>
    <xf numFmtId="0" fontId="0" fillId="0" borderId="56" xfId="0" applyFill="1" applyBorder="1" applyAlignment="1" applyProtection="1">
      <alignment horizontal="left" vertical="center"/>
      <protection locked="0"/>
    </xf>
    <xf numFmtId="0" fontId="27" fillId="0" borderId="47" xfId="0" applyFont="1" applyFill="1"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0" borderId="62" xfId="0" applyBorder="1" applyAlignment="1" applyProtection="1">
      <alignment vertical="center" wrapText="1"/>
      <protection locked="0"/>
    </xf>
    <xf numFmtId="0" fontId="16" fillId="0" borderId="45" xfId="0" applyFont="1" applyFill="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17" fillId="0" borderId="0" xfId="0" applyFont="1" applyFill="1" applyAlignment="1" applyProtection="1">
      <alignment vertical="center"/>
    </xf>
    <xf numFmtId="0" fontId="41" fillId="4" borderId="8" xfId="0" applyFont="1" applyFill="1" applyBorder="1" applyAlignment="1" applyProtection="1">
      <alignment horizontal="center" vertical="center" shrinkToFit="1"/>
    </xf>
    <xf numFmtId="0" fontId="19" fillId="0" borderId="45" xfId="0" applyFont="1" applyFill="1" applyBorder="1" applyAlignment="1" applyProtection="1">
      <alignment horizontal="right" vertical="top" wrapText="1" indent="2"/>
      <protection locked="0"/>
    </xf>
    <xf numFmtId="0" fontId="19" fillId="0" borderId="43" xfId="0" applyFont="1" applyFill="1" applyBorder="1" applyAlignment="1" applyProtection="1">
      <alignment horizontal="right" vertical="top" wrapText="1" indent="2"/>
      <protection locked="0"/>
    </xf>
    <xf numFmtId="0" fontId="19" fillId="0" borderId="56" xfId="0" applyFont="1" applyFill="1" applyBorder="1" applyAlignment="1" applyProtection="1">
      <alignment horizontal="right" vertical="top" wrapText="1" indent="2"/>
      <protection locked="0"/>
    </xf>
    <xf numFmtId="0" fontId="27" fillId="4" borderId="64" xfId="0" applyFont="1" applyFill="1" applyBorder="1" applyAlignment="1" applyProtection="1">
      <alignment horizontal="center" vertical="center" textRotation="255"/>
    </xf>
    <xf numFmtId="0" fontId="0" fillId="0" borderId="23" xfId="0" applyBorder="1" applyAlignment="1" applyProtection="1">
      <alignment horizontal="center" vertical="center" textRotation="255"/>
    </xf>
    <xf numFmtId="0" fontId="25" fillId="4" borderId="118" xfId="0" applyFont="1" applyFill="1" applyBorder="1" applyAlignment="1" applyProtection="1">
      <alignment horizontal="center" vertical="center" wrapText="1"/>
    </xf>
    <xf numFmtId="0" fontId="25" fillId="4" borderId="76" xfId="0" applyFont="1" applyFill="1" applyBorder="1" applyAlignment="1" applyProtection="1">
      <alignment horizontal="center" vertical="center" wrapText="1"/>
    </xf>
    <xf numFmtId="49" fontId="16" fillId="0" borderId="8" xfId="0" applyNumberFormat="1" applyFont="1" applyFill="1" applyBorder="1" applyAlignment="1" applyProtection="1">
      <alignment horizontal="left" vertical="center" wrapText="1"/>
      <protection locked="0"/>
    </xf>
    <xf numFmtId="178" fontId="16" fillId="5" borderId="121" xfId="0" applyNumberFormat="1" applyFont="1" applyFill="1" applyBorder="1" applyAlignment="1" applyProtection="1">
      <alignment vertical="center"/>
    </xf>
    <xf numFmtId="178" fontId="16" fillId="5" borderId="122" xfId="0" applyNumberFormat="1" applyFont="1" applyFill="1" applyBorder="1" applyAlignment="1" applyProtection="1">
      <alignment vertical="center"/>
    </xf>
    <xf numFmtId="178" fontId="16" fillId="5" borderId="63" xfId="0" applyNumberFormat="1" applyFont="1" applyFill="1" applyBorder="1" applyAlignment="1" applyProtection="1">
      <alignment vertical="center"/>
    </xf>
    <xf numFmtId="178" fontId="16" fillId="5" borderId="78" xfId="0" applyNumberFormat="1" applyFont="1" applyFill="1" applyBorder="1" applyAlignment="1" applyProtection="1">
      <alignment vertical="center"/>
    </xf>
    <xf numFmtId="178" fontId="16" fillId="5" borderId="53" xfId="0" applyNumberFormat="1" applyFont="1" applyFill="1" applyBorder="1" applyAlignment="1" applyProtection="1">
      <alignment vertical="center"/>
    </xf>
    <xf numFmtId="178" fontId="16" fillId="5" borderId="60" xfId="0" applyNumberFormat="1" applyFont="1" applyFill="1" applyBorder="1" applyAlignment="1" applyProtection="1">
      <alignment vertical="center"/>
    </xf>
    <xf numFmtId="0" fontId="16" fillId="4" borderId="45" xfId="0" applyFont="1" applyFill="1" applyBorder="1" applyAlignment="1" applyProtection="1">
      <alignment horizontal="center" vertical="center"/>
    </xf>
    <xf numFmtId="0" fontId="0" fillId="0" borderId="56" xfId="0" applyBorder="1" applyAlignment="1" applyProtection="1">
      <alignment horizontal="center" vertical="center"/>
    </xf>
    <xf numFmtId="0" fontId="16" fillId="0" borderId="8" xfId="0" applyFont="1" applyFill="1" applyBorder="1" applyAlignment="1" applyProtection="1">
      <alignment vertical="center" wrapText="1"/>
      <protection locked="0"/>
    </xf>
    <xf numFmtId="0" fontId="16" fillId="0" borderId="62" xfId="0" applyFont="1" applyFill="1" applyBorder="1" applyAlignment="1" applyProtection="1">
      <alignment horizontal="left" vertical="center" shrinkToFit="1"/>
      <protection locked="0"/>
    </xf>
    <xf numFmtId="0" fontId="16" fillId="0" borderId="67" xfId="0" applyFont="1" applyFill="1" applyBorder="1" applyAlignment="1" applyProtection="1">
      <alignment horizontal="left" vertical="center" shrinkToFit="1"/>
      <protection locked="0"/>
    </xf>
    <xf numFmtId="176" fontId="16" fillId="4" borderId="44" xfId="0" applyNumberFormat="1" applyFont="1" applyFill="1" applyBorder="1" applyAlignment="1" applyProtection="1">
      <alignment horizontal="center" vertical="center"/>
    </xf>
    <xf numFmtId="176" fontId="16" fillId="4" borderId="81" xfId="0" applyNumberFormat="1" applyFont="1" applyFill="1" applyBorder="1" applyAlignment="1" applyProtection="1">
      <alignment horizontal="center" vertical="center"/>
    </xf>
    <xf numFmtId="0" fontId="16" fillId="0" borderId="60" xfId="0" applyFont="1" applyFill="1" applyBorder="1" applyAlignment="1" applyProtection="1">
      <alignment horizontal="left" vertical="center" shrinkToFit="1"/>
      <protection locked="0"/>
    </xf>
    <xf numFmtId="0" fontId="16" fillId="0" borderId="90" xfId="0" applyFont="1" applyFill="1" applyBorder="1" applyAlignment="1" applyProtection="1">
      <alignment horizontal="left" vertical="center" shrinkToFit="1"/>
      <protection locked="0"/>
    </xf>
    <xf numFmtId="0" fontId="16" fillId="4" borderId="37" xfId="0" applyFont="1" applyFill="1" applyBorder="1" applyAlignment="1" applyProtection="1">
      <alignment horizontal="center" vertical="center" shrinkToFit="1"/>
    </xf>
    <xf numFmtId="0" fontId="0" fillId="0" borderId="14" xfId="0" applyBorder="1" applyAlignment="1" applyProtection="1">
      <alignment vertical="center" shrinkToFit="1"/>
    </xf>
    <xf numFmtId="0" fontId="0" fillId="0" borderId="15" xfId="0" applyBorder="1" applyAlignment="1" applyProtection="1">
      <alignment vertical="center" shrinkToFit="1"/>
    </xf>
    <xf numFmtId="178" fontId="16" fillId="5" borderId="38" xfId="0" applyNumberFormat="1" applyFont="1" applyFill="1" applyBorder="1" applyAlignment="1" applyProtection="1">
      <alignment vertical="center"/>
    </xf>
    <xf numFmtId="0" fontId="0" fillId="0" borderId="39" xfId="0" applyBorder="1" applyAlignment="1" applyProtection="1">
      <alignment vertical="center"/>
    </xf>
    <xf numFmtId="0" fontId="0" fillId="0" borderId="73" xfId="0" applyBorder="1" applyAlignment="1" applyProtection="1">
      <alignment vertical="center"/>
    </xf>
    <xf numFmtId="0" fontId="18" fillId="5" borderId="105" xfId="0" applyFont="1" applyFill="1" applyBorder="1" applyAlignment="1" applyProtection="1">
      <alignment vertical="center"/>
    </xf>
    <xf numFmtId="0" fontId="0" fillId="5" borderId="123" xfId="0" applyFill="1" applyBorder="1" applyAlignment="1" applyProtection="1">
      <alignment vertical="center"/>
    </xf>
    <xf numFmtId="0" fontId="0" fillId="5" borderId="108" xfId="0" applyFill="1" applyBorder="1" applyAlignment="1" applyProtection="1">
      <alignment vertical="center"/>
    </xf>
    <xf numFmtId="176" fontId="27" fillId="4" borderId="44" xfId="0" applyNumberFormat="1" applyFont="1" applyFill="1" applyBorder="1" applyAlignment="1" applyProtection="1">
      <alignment horizontal="center" vertical="center"/>
    </xf>
    <xf numFmtId="176" fontId="27" fillId="4" borderId="68" xfId="0" applyNumberFormat="1" applyFont="1" applyFill="1" applyBorder="1" applyAlignment="1" applyProtection="1">
      <alignment horizontal="center" vertical="center"/>
    </xf>
    <xf numFmtId="0" fontId="16" fillId="4" borderId="40" xfId="0" applyFont="1" applyFill="1" applyBorder="1" applyAlignment="1" applyProtection="1">
      <alignment horizontal="center" vertical="center"/>
    </xf>
    <xf numFmtId="0" fontId="16" fillId="4" borderId="44" xfId="0" applyFont="1" applyFill="1" applyBorder="1" applyAlignment="1" applyProtection="1">
      <alignment horizontal="center" vertical="center"/>
    </xf>
    <xf numFmtId="0" fontId="16" fillId="5" borderId="45" xfId="0" applyFont="1" applyFill="1" applyBorder="1" applyAlignment="1" applyProtection="1">
      <alignment horizontal="left" vertical="center" wrapText="1"/>
      <protection locked="0"/>
    </xf>
    <xf numFmtId="0" fontId="0" fillId="0" borderId="56" xfId="0" applyBorder="1" applyAlignment="1" applyProtection="1">
      <alignment horizontal="left" vertical="center"/>
      <protection locked="0"/>
    </xf>
    <xf numFmtId="178" fontId="16" fillId="5" borderId="72" xfId="0" applyNumberFormat="1" applyFont="1" applyFill="1" applyBorder="1" applyAlignment="1" applyProtection="1">
      <alignment vertical="center"/>
    </xf>
    <xf numFmtId="178" fontId="16" fillId="5" borderId="124" xfId="0" applyNumberFormat="1" applyFont="1" applyFill="1" applyBorder="1" applyAlignment="1" applyProtection="1">
      <alignment vertical="center"/>
    </xf>
    <xf numFmtId="176" fontId="16" fillId="5" borderId="46" xfId="0" applyNumberFormat="1" applyFont="1" applyFill="1" applyBorder="1" applyAlignment="1" applyProtection="1">
      <alignment horizontal="right" vertical="center"/>
    </xf>
    <xf numFmtId="176" fontId="16" fillId="0" borderId="62" xfId="0" applyNumberFormat="1" applyFont="1" applyBorder="1" applyAlignment="1" applyProtection="1">
      <alignment horizontal="right" vertical="center"/>
    </xf>
    <xf numFmtId="0" fontId="16" fillId="0" borderId="52" xfId="0" applyFont="1" applyFill="1" applyBorder="1" applyAlignment="1" applyProtection="1">
      <alignment horizontal="left" vertical="center" shrinkToFit="1"/>
      <protection locked="0"/>
    </xf>
    <xf numFmtId="0" fontId="0" fillId="0" borderId="60" xfId="0"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16" fillId="0" borderId="69" xfId="0" applyFont="1" applyFill="1" applyBorder="1" applyAlignment="1" applyProtection="1">
      <alignment horizontal="left" vertical="center" shrinkToFit="1"/>
      <protection locked="0"/>
    </xf>
    <xf numFmtId="0" fontId="0" fillId="0" borderId="78" xfId="0" applyBorder="1" applyAlignment="1" applyProtection="1">
      <alignment horizontal="left" vertical="center" shrinkToFit="1"/>
      <protection locked="0"/>
    </xf>
    <xf numFmtId="0" fontId="19" fillId="0" borderId="0" xfId="0" applyFont="1" applyAlignment="1">
      <alignment horizontal="left" vertical="top" wrapText="1"/>
    </xf>
    <xf numFmtId="0" fontId="0" fillId="0" borderId="43" xfId="0" applyBorder="1" applyAlignment="1" applyProtection="1">
      <alignment vertical="center" wrapText="1"/>
      <protection locked="0"/>
    </xf>
    <xf numFmtId="0" fontId="0" fillId="0" borderId="56" xfId="0" applyBorder="1" applyAlignment="1" applyProtection="1">
      <alignment vertical="center" wrapText="1"/>
      <protection locked="0"/>
    </xf>
    <xf numFmtId="0" fontId="16" fillId="0" borderId="67" xfId="0" applyFont="1" applyFill="1" applyBorder="1" applyAlignment="1" applyProtection="1">
      <alignment horizontal="left" vertical="center" wrapText="1"/>
      <protection locked="0"/>
    </xf>
    <xf numFmtId="0" fontId="16" fillId="0" borderId="77"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shrinkToFit="1"/>
      <protection locked="0"/>
    </xf>
    <xf numFmtId="0" fontId="0" fillId="0" borderId="62" xfId="0" applyBorder="1" applyAlignment="1" applyProtection="1">
      <alignment horizontal="left" vertical="center"/>
      <protection locked="0"/>
    </xf>
    <xf numFmtId="0" fontId="16" fillId="4" borderId="8" xfId="0" applyFont="1" applyFill="1" applyBorder="1" applyAlignment="1" applyProtection="1">
      <alignment horizontal="center" vertical="center" wrapText="1"/>
    </xf>
    <xf numFmtId="0" fontId="16" fillId="0" borderId="78" xfId="0" applyFont="1" applyFill="1" applyBorder="1" applyAlignment="1" applyProtection="1">
      <alignment horizontal="left" vertical="center" shrinkToFit="1"/>
      <protection locked="0"/>
    </xf>
    <xf numFmtId="0" fontId="16" fillId="0" borderId="101" xfId="0" applyFont="1" applyFill="1" applyBorder="1" applyAlignment="1" applyProtection="1">
      <alignment horizontal="left" vertical="center" shrinkToFit="1"/>
      <protection locked="0"/>
    </xf>
    <xf numFmtId="0" fontId="34" fillId="0" borderId="0" xfId="0" applyFont="1" applyAlignment="1">
      <alignment vertical="top" wrapText="1"/>
    </xf>
    <xf numFmtId="0" fontId="25" fillId="0" borderId="0" xfId="0" applyFont="1" applyAlignment="1">
      <alignment vertical="top" wrapText="1"/>
    </xf>
    <xf numFmtId="0" fontId="16" fillId="4" borderId="37" xfId="0" applyFont="1" applyFill="1" applyBorder="1" applyAlignment="1" applyProtection="1">
      <alignment horizontal="center" vertical="center"/>
    </xf>
    <xf numFmtId="0" fontId="16" fillId="4" borderId="38" xfId="0" applyFont="1" applyFill="1" applyBorder="1" applyAlignment="1" applyProtection="1">
      <alignment horizontal="center" vertical="center"/>
    </xf>
    <xf numFmtId="0" fontId="16" fillId="4" borderId="15" xfId="0" applyFont="1" applyFill="1" applyBorder="1" applyAlignment="1" applyProtection="1">
      <alignment horizontal="center" vertical="center"/>
    </xf>
    <xf numFmtId="0" fontId="16" fillId="4" borderId="73" xfId="0" applyFont="1" applyFill="1" applyBorder="1" applyAlignment="1" applyProtection="1">
      <alignment horizontal="center" vertical="center"/>
    </xf>
    <xf numFmtId="0" fontId="19" fillId="0" borderId="37"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9" fillId="0" borderId="38"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19" fillId="0" borderId="24" xfId="0" applyFont="1" applyFill="1" applyBorder="1" applyAlignment="1" applyProtection="1">
      <alignment vertical="center" wrapText="1"/>
      <protection locked="0"/>
    </xf>
    <xf numFmtId="0" fontId="19" fillId="0" borderId="73" xfId="0" applyFont="1" applyFill="1" applyBorder="1" applyAlignment="1" applyProtection="1">
      <alignment vertical="center" wrapText="1"/>
      <protection locked="0"/>
    </xf>
    <xf numFmtId="0" fontId="16" fillId="4" borderId="64" xfId="0" applyFont="1" applyFill="1" applyBorder="1" applyAlignment="1" applyProtection="1">
      <alignment horizontal="center" vertical="center"/>
    </xf>
    <xf numFmtId="0" fontId="16" fillId="4" borderId="65" xfId="0" applyFont="1" applyFill="1" applyBorder="1" applyAlignment="1" applyProtection="1">
      <alignment horizontal="center" vertical="center"/>
    </xf>
    <xf numFmtId="0" fontId="18" fillId="0" borderId="37"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0" fontId="18" fillId="0" borderId="38" xfId="0" applyFont="1" applyFill="1" applyBorder="1" applyAlignment="1" applyProtection="1">
      <alignment vertical="center" wrapText="1"/>
      <protection locked="0"/>
    </xf>
    <xf numFmtId="0" fontId="18" fillId="0" borderId="15" xfId="0" applyFont="1" applyFill="1" applyBorder="1" applyAlignment="1" applyProtection="1">
      <alignment vertical="center" wrapText="1"/>
      <protection locked="0"/>
    </xf>
    <xf numFmtId="0" fontId="18" fillId="0" borderId="24" xfId="0" applyFont="1" applyFill="1" applyBorder="1" applyAlignment="1" applyProtection="1">
      <alignment vertical="center" wrapText="1"/>
      <protection locked="0"/>
    </xf>
    <xf numFmtId="0" fontId="18" fillId="0" borderId="73" xfId="0" applyFont="1" applyFill="1" applyBorder="1" applyAlignment="1" applyProtection="1">
      <alignment vertical="center" wrapText="1"/>
      <protection locked="0"/>
    </xf>
    <xf numFmtId="0" fontId="25" fillId="0" borderId="0" xfId="0" applyFont="1" applyAlignment="1">
      <alignment vertical="top"/>
    </xf>
    <xf numFmtId="0" fontId="16" fillId="10" borderId="64" xfId="0" applyFont="1" applyFill="1" applyBorder="1" applyAlignment="1" applyProtection="1">
      <alignment horizontal="center" vertical="center" textRotation="255"/>
    </xf>
    <xf numFmtId="0" fontId="16" fillId="10" borderId="23" xfId="0" applyFont="1" applyFill="1" applyBorder="1" applyAlignment="1" applyProtection="1">
      <alignment horizontal="center" vertical="center" textRotation="255"/>
    </xf>
    <xf numFmtId="0" fontId="16" fillId="10" borderId="65" xfId="0" applyFont="1" applyFill="1" applyBorder="1" applyAlignment="1" applyProtection="1">
      <alignment horizontal="center" vertical="center" textRotation="255"/>
    </xf>
    <xf numFmtId="0" fontId="0" fillId="10" borderId="45" xfId="0" applyFill="1" applyBorder="1" applyAlignment="1" applyProtection="1">
      <alignment horizontal="left" vertical="center" wrapText="1"/>
      <protection locked="0"/>
    </xf>
    <xf numFmtId="0" fontId="0" fillId="10" borderId="43" xfId="0" applyFill="1" applyBorder="1" applyAlignment="1" applyProtection="1">
      <alignment horizontal="left" vertical="center" wrapText="1"/>
      <protection locked="0"/>
    </xf>
    <xf numFmtId="0" fontId="0" fillId="10" borderId="56" xfId="0"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6" fillId="0" borderId="73" xfId="0" applyFont="1" applyFill="1" applyBorder="1" applyAlignment="1" applyProtection="1">
      <alignment horizontal="left" vertical="center" wrapText="1"/>
      <protection locked="0"/>
    </xf>
    <xf numFmtId="0" fontId="16" fillId="4" borderId="8" xfId="0" applyFont="1" applyFill="1" applyBorder="1" applyAlignment="1" applyProtection="1">
      <alignment horizontal="center" vertical="center" textRotation="255"/>
    </xf>
    <xf numFmtId="0" fontId="16" fillId="4" borderId="23" xfId="0" applyFont="1" applyFill="1" applyBorder="1" applyAlignment="1" applyProtection="1">
      <alignment horizontal="center" vertical="center"/>
    </xf>
    <xf numFmtId="183" fontId="16" fillId="5" borderId="6" xfId="0" applyNumberFormat="1" applyFont="1" applyFill="1" applyBorder="1" applyAlignment="1">
      <alignment horizontal="left" vertical="center" shrinkToFit="1"/>
    </xf>
    <xf numFmtId="0" fontId="0" fillId="0" borderId="53" xfId="0" applyBorder="1" applyAlignment="1">
      <alignment vertical="center"/>
    </xf>
    <xf numFmtId="0" fontId="0" fillId="0" borderId="60" xfId="0" applyBorder="1" applyAlignment="1">
      <alignment vertical="center"/>
    </xf>
    <xf numFmtId="0" fontId="0" fillId="0" borderId="53" xfId="0" applyBorder="1" applyAlignment="1">
      <alignment horizontal="left" vertical="center" shrinkToFit="1"/>
    </xf>
    <xf numFmtId="0" fontId="0" fillId="0" borderId="60" xfId="0" applyBorder="1" applyAlignment="1">
      <alignment vertical="center" shrinkToFit="1"/>
    </xf>
    <xf numFmtId="0" fontId="23" fillId="0" borderId="5" xfId="0" applyFont="1" applyFill="1" applyBorder="1" applyAlignment="1" applyProtection="1">
      <alignment horizontal="center" vertical="center"/>
      <protection locked="0"/>
    </xf>
    <xf numFmtId="0" fontId="23" fillId="0" borderId="62" xfId="0" applyFont="1" applyFill="1" applyBorder="1" applyAlignment="1" applyProtection="1">
      <alignment horizontal="center" vertical="center"/>
      <protection locked="0"/>
    </xf>
    <xf numFmtId="0" fontId="16" fillId="0" borderId="69" xfId="0" applyFont="1" applyFill="1" applyBorder="1" applyAlignment="1" applyProtection="1">
      <alignment horizontal="left" vertical="top" wrapText="1"/>
      <protection locked="0"/>
    </xf>
    <xf numFmtId="0" fontId="16" fillId="0" borderId="63" xfId="0" applyFont="1" applyFill="1" applyBorder="1" applyAlignment="1" applyProtection="1">
      <alignment horizontal="left" vertical="top" wrapText="1"/>
      <protection locked="0"/>
    </xf>
    <xf numFmtId="0" fontId="16" fillId="0" borderId="78" xfId="0" applyFont="1" applyFill="1" applyBorder="1" applyAlignment="1" applyProtection="1">
      <alignment horizontal="left" vertical="top" wrapText="1"/>
      <protection locked="0"/>
    </xf>
    <xf numFmtId="0" fontId="16" fillId="0" borderId="14"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61" xfId="0" applyFont="1" applyFill="1" applyBorder="1" applyAlignment="1" applyProtection="1">
      <alignment horizontal="left" vertical="top" wrapText="1"/>
      <protection locked="0"/>
    </xf>
    <xf numFmtId="0" fontId="16" fillId="0" borderId="72" xfId="0" applyFont="1" applyFill="1" applyBorder="1" applyAlignment="1" applyProtection="1">
      <alignment horizontal="left" vertical="top" wrapText="1"/>
      <protection locked="0"/>
    </xf>
    <xf numFmtId="0" fontId="16" fillId="0" borderId="124" xfId="0" applyFont="1" applyFill="1" applyBorder="1" applyAlignment="1" applyProtection="1">
      <alignment horizontal="left" vertical="top" wrapText="1"/>
      <protection locked="0"/>
    </xf>
    <xf numFmtId="0" fontId="23" fillId="0" borderId="82" xfId="0" applyFont="1" applyFill="1" applyBorder="1" applyAlignment="1" applyProtection="1">
      <alignment horizontal="center" vertical="center"/>
      <protection locked="0"/>
    </xf>
    <xf numFmtId="0" fontId="16" fillId="4" borderId="3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0" xfId="0" applyFont="1" applyFill="1" applyBorder="1" applyAlignment="1">
      <alignment horizontal="center" vertical="center"/>
    </xf>
    <xf numFmtId="0" fontId="0" fillId="0" borderId="15" xfId="0" applyBorder="1" applyAlignment="1">
      <alignment vertical="center"/>
    </xf>
    <xf numFmtId="0" fontId="0" fillId="0" borderId="24" xfId="0" applyBorder="1" applyAlignment="1">
      <alignment vertical="center"/>
    </xf>
    <xf numFmtId="0" fontId="16" fillId="4" borderId="15" xfId="0" applyFont="1" applyFill="1" applyBorder="1" applyAlignment="1">
      <alignment horizontal="center" vertical="center"/>
    </xf>
    <xf numFmtId="0" fontId="0" fillId="4" borderId="73" xfId="0" applyFill="1" applyBorder="1" applyAlignment="1">
      <alignment vertical="center"/>
    </xf>
    <xf numFmtId="0" fontId="16" fillId="0" borderId="15" xfId="0" applyFont="1" applyFill="1" applyBorder="1" applyAlignment="1">
      <alignment vertical="center"/>
    </xf>
    <xf numFmtId="0" fontId="0" fillId="0" borderId="73" xfId="0" applyBorder="1" applyAlignment="1">
      <alignment vertical="center"/>
    </xf>
    <xf numFmtId="0" fontId="34" fillId="4" borderId="62" xfId="0" applyFont="1" applyFill="1" applyBorder="1" applyAlignment="1">
      <alignment horizontal="left" vertical="center" indent="1"/>
    </xf>
    <xf numFmtId="0" fontId="34" fillId="4" borderId="67" xfId="0" applyFont="1" applyFill="1" applyBorder="1" applyAlignment="1">
      <alignment horizontal="left" vertical="center" indent="1"/>
    </xf>
    <xf numFmtId="0" fontId="27" fillId="0" borderId="63" xfId="0" applyFont="1" applyFill="1" applyBorder="1" applyAlignment="1" applyProtection="1">
      <alignment horizontal="left" vertical="top" wrapText="1"/>
      <protection locked="0"/>
    </xf>
    <xf numFmtId="0" fontId="27" fillId="0" borderId="78"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39" xfId="0" applyFont="1" applyFill="1" applyBorder="1" applyAlignment="1" applyProtection="1">
      <alignment horizontal="left" vertical="top" wrapText="1"/>
      <protection locked="0"/>
    </xf>
    <xf numFmtId="0" fontId="27" fillId="0" borderId="24" xfId="0" applyFont="1" applyFill="1" applyBorder="1" applyAlignment="1" applyProtection="1">
      <alignment horizontal="left" vertical="top" wrapText="1"/>
      <protection locked="0"/>
    </xf>
    <xf numFmtId="0" fontId="27" fillId="0" borderId="73" xfId="0" applyFont="1" applyFill="1" applyBorder="1" applyAlignment="1" applyProtection="1">
      <alignment horizontal="left" vertical="top" wrapText="1"/>
      <protection locked="0"/>
    </xf>
    <xf numFmtId="0" fontId="25" fillId="0" borderId="14" xfId="0" applyFont="1" applyBorder="1" applyAlignment="1">
      <alignment vertical="top" wrapText="1"/>
    </xf>
    <xf numFmtId="0" fontId="25" fillId="4" borderId="8" xfId="0" applyFont="1" applyFill="1" applyBorder="1" applyAlignment="1">
      <alignment horizontal="center" vertical="center"/>
    </xf>
    <xf numFmtId="0" fontId="16" fillId="5" borderId="8" xfId="0" applyFont="1" applyFill="1" applyBorder="1" applyAlignment="1">
      <alignment horizontal="center" vertical="center" wrapText="1" shrinkToFit="1"/>
    </xf>
    <xf numFmtId="0" fontId="25" fillId="4" borderId="8" xfId="0" applyFont="1" applyFill="1" applyBorder="1" applyAlignment="1">
      <alignment horizontal="center" vertical="center" textRotation="255"/>
    </xf>
    <xf numFmtId="190" fontId="16" fillId="0" borderId="43" xfId="0" applyNumberFormat="1" applyFont="1" applyFill="1" applyBorder="1" applyAlignment="1" applyProtection="1">
      <alignment horizontal="center" vertical="center" shrinkToFit="1"/>
      <protection locked="0"/>
    </xf>
    <xf numFmtId="190" fontId="16" fillId="0" borderId="51"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0" fontId="16" fillId="0" borderId="63" xfId="0" applyFont="1" applyBorder="1" applyAlignment="1">
      <alignment vertical="center"/>
    </xf>
    <xf numFmtId="0" fontId="16" fillId="0" borderId="78" xfId="0" applyFont="1" applyBorder="1" applyAlignment="1">
      <alignment vertical="center"/>
    </xf>
    <xf numFmtId="0" fontId="16" fillId="0" borderId="14" xfId="0" applyFont="1" applyBorder="1" applyAlignment="1">
      <alignment vertical="center"/>
    </xf>
    <xf numFmtId="0" fontId="16" fillId="0" borderId="0" xfId="0" applyFont="1" applyBorder="1" applyAlignment="1">
      <alignment vertical="center"/>
    </xf>
    <xf numFmtId="0" fontId="16" fillId="0" borderId="39" xfId="0" applyFont="1" applyBorder="1" applyAlignment="1">
      <alignment vertical="center"/>
    </xf>
    <xf numFmtId="0" fontId="16" fillId="0" borderId="15" xfId="0" applyFont="1" applyBorder="1" applyAlignment="1">
      <alignment vertical="center"/>
    </xf>
    <xf numFmtId="0" fontId="16" fillId="0" borderId="24" xfId="0" applyFont="1" applyBorder="1" applyAlignment="1">
      <alignment vertical="center"/>
    </xf>
    <xf numFmtId="0" fontId="16" fillId="0" borderId="73" xfId="0" applyFont="1" applyBorder="1" applyAlignment="1">
      <alignment vertical="center"/>
    </xf>
    <xf numFmtId="0" fontId="25" fillId="4" borderId="62" xfId="0" applyFont="1" applyFill="1" applyBorder="1" applyAlignment="1">
      <alignment horizontal="left" vertical="center" indent="1"/>
    </xf>
    <xf numFmtId="0" fontId="25" fillId="4" borderId="67" xfId="0" applyFont="1" applyFill="1" applyBorder="1" applyAlignment="1">
      <alignment horizontal="left" vertical="center" indent="1"/>
    </xf>
    <xf numFmtId="0" fontId="16" fillId="0" borderId="24" xfId="0" applyFont="1" applyFill="1" applyBorder="1" applyAlignment="1" applyProtection="1">
      <alignment horizontal="left" vertical="top" wrapText="1"/>
      <protection locked="0"/>
    </xf>
    <xf numFmtId="0" fontId="16" fillId="0" borderId="73" xfId="0" applyFont="1" applyFill="1" applyBorder="1" applyAlignment="1" applyProtection="1">
      <alignment horizontal="left" vertical="top" wrapText="1"/>
      <protection locked="0"/>
    </xf>
    <xf numFmtId="0" fontId="34" fillId="4" borderId="105" xfId="0" applyFont="1" applyFill="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vertical="center"/>
    </xf>
    <xf numFmtId="0" fontId="12" fillId="0" borderId="108" xfId="0" applyFont="1" applyBorder="1" applyAlignment="1">
      <alignment vertical="center"/>
    </xf>
    <xf numFmtId="0" fontId="12" fillId="0" borderId="24" xfId="0" applyFont="1" applyBorder="1" applyAlignment="1">
      <alignment vertical="center"/>
    </xf>
    <xf numFmtId="0" fontId="12" fillId="0" borderId="73" xfId="0" applyFont="1" applyBorder="1" applyAlignment="1">
      <alignment vertical="center"/>
    </xf>
    <xf numFmtId="183" fontId="16" fillId="5" borderId="5" xfId="0" applyNumberFormat="1" applyFont="1" applyFill="1" applyBorder="1" applyAlignment="1">
      <alignment horizontal="left" vertical="center" shrinkToFit="1"/>
    </xf>
    <xf numFmtId="0" fontId="0" fillId="0" borderId="46" xfId="0" applyBorder="1" applyAlignment="1">
      <alignment vertical="center"/>
    </xf>
    <xf numFmtId="0" fontId="0" fillId="0" borderId="62" xfId="0" applyBorder="1" applyAlignment="1">
      <alignment vertical="center"/>
    </xf>
    <xf numFmtId="190" fontId="16" fillId="4" borderId="87" xfId="0" applyNumberFormat="1" applyFont="1" applyFill="1" applyBorder="1" applyAlignment="1" applyProtection="1">
      <alignment horizontal="center" vertical="top" shrinkToFit="1"/>
      <protection locked="0"/>
    </xf>
    <xf numFmtId="190" fontId="16" fillId="4" borderId="54" xfId="0" applyNumberFormat="1" applyFont="1" applyFill="1" applyBorder="1" applyAlignment="1" applyProtection="1">
      <alignment horizontal="center" vertical="top" shrinkToFit="1"/>
      <protection locked="0"/>
    </xf>
    <xf numFmtId="190" fontId="16" fillId="4" borderId="55" xfId="0" applyNumberFormat="1" applyFont="1" applyFill="1" applyBorder="1" applyAlignment="1" applyProtection="1">
      <alignment horizontal="center" vertical="top" shrinkToFit="1"/>
      <protection locked="0"/>
    </xf>
    <xf numFmtId="0" fontId="25" fillId="0" borderId="14" xfId="0" applyFont="1" applyFill="1" applyBorder="1" applyAlignment="1">
      <alignment vertical="top" wrapText="1"/>
    </xf>
    <xf numFmtId="0" fontId="25" fillId="0" borderId="0" xfId="0" applyFont="1" applyFill="1" applyBorder="1" applyAlignment="1">
      <alignment vertical="top" wrapText="1"/>
    </xf>
    <xf numFmtId="0" fontId="25" fillId="0" borderId="14"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47" xfId="0" applyFont="1" applyFill="1" applyBorder="1" applyAlignment="1" applyProtection="1">
      <alignment horizontal="center" vertical="center"/>
      <protection locked="0"/>
    </xf>
    <xf numFmtId="0" fontId="23" fillId="0" borderId="46" xfId="0" applyFont="1" applyFill="1" applyBorder="1" applyAlignment="1" applyProtection="1">
      <alignment horizontal="center" vertical="center"/>
      <protection locked="0"/>
    </xf>
    <xf numFmtId="0" fontId="25" fillId="4" borderId="20" xfId="0" applyFont="1" applyFill="1" applyBorder="1" applyAlignment="1">
      <alignment horizontal="left" vertical="center" indent="1"/>
    </xf>
    <xf numFmtId="0" fontId="25" fillId="4" borderId="12" xfId="0" applyFont="1" applyFill="1" applyBorder="1" applyAlignment="1">
      <alignment horizontal="left" vertical="center" indent="1"/>
    </xf>
    <xf numFmtId="0" fontId="25" fillId="4" borderId="12" xfId="0" applyFont="1" applyFill="1" applyBorder="1" applyAlignment="1">
      <alignment horizontal="center" vertical="center" wrapText="1" shrinkToFit="1"/>
    </xf>
    <xf numFmtId="0" fontId="25" fillId="4" borderId="11" xfId="0" applyFont="1" applyFill="1" applyBorder="1" applyAlignment="1">
      <alignment horizontal="center" vertical="center" shrinkToFit="1"/>
    </xf>
    <xf numFmtId="0" fontId="16" fillId="4" borderId="3" xfId="0" applyFont="1" applyFill="1" applyBorder="1" applyAlignment="1">
      <alignment horizontal="center" vertical="center"/>
    </xf>
    <xf numFmtId="0" fontId="16" fillId="4" borderId="11" xfId="0" applyFont="1" applyFill="1" applyBorder="1" applyAlignment="1">
      <alignment horizontal="center" vertical="center"/>
    </xf>
    <xf numFmtId="190" fontId="16" fillId="0" borderId="93" xfId="0" applyNumberFormat="1" applyFont="1" applyFill="1" applyBorder="1" applyAlignment="1" applyProtection="1">
      <alignment horizontal="center" vertical="top" wrapText="1" shrinkToFit="1"/>
      <protection locked="0"/>
    </xf>
    <xf numFmtId="190" fontId="16" fillId="0" borderId="9" xfId="0" applyNumberFormat="1" applyFont="1" applyFill="1" applyBorder="1" applyAlignment="1" applyProtection="1">
      <alignment horizontal="center" vertical="top" wrapText="1" shrinkToFit="1"/>
      <protection locked="0"/>
    </xf>
    <xf numFmtId="0" fontId="16" fillId="0" borderId="13" xfId="0" applyFont="1" applyFill="1" applyBorder="1" applyAlignment="1" applyProtection="1">
      <alignment horizontal="left" vertical="top" wrapText="1"/>
      <protection locked="0"/>
    </xf>
    <xf numFmtId="0" fontId="16" fillId="0" borderId="38" xfId="0" applyFont="1" applyFill="1" applyBorder="1" applyAlignment="1" applyProtection="1">
      <alignment horizontal="left" vertical="top" wrapText="1"/>
      <protection locked="0"/>
    </xf>
    <xf numFmtId="190" fontId="16" fillId="4" borderId="64" xfId="0" applyNumberFormat="1" applyFont="1" applyFill="1" applyBorder="1" applyAlignment="1" applyProtection="1">
      <alignment horizontal="center" vertical="center" textRotation="255" shrinkToFit="1"/>
      <protection locked="0"/>
    </xf>
    <xf numFmtId="190" fontId="16" fillId="4" borderId="23" xfId="0" applyNumberFormat="1" applyFont="1" applyFill="1" applyBorder="1" applyAlignment="1" applyProtection="1">
      <alignment horizontal="center" vertical="center" textRotation="255" shrinkToFit="1"/>
      <protection locked="0"/>
    </xf>
    <xf numFmtId="190" fontId="16" fillId="4" borderId="65" xfId="0" applyNumberFormat="1" applyFont="1" applyFill="1" applyBorder="1" applyAlignment="1" applyProtection="1">
      <alignment horizontal="center" vertical="center" textRotation="255" shrinkToFit="1"/>
      <protection locked="0"/>
    </xf>
    <xf numFmtId="0" fontId="34" fillId="4" borderId="37" xfId="0" applyFont="1" applyFill="1" applyBorder="1" applyAlignment="1">
      <alignment horizontal="left" vertical="top" indent="1"/>
    </xf>
    <xf numFmtId="0" fontId="34" fillId="0" borderId="13" xfId="0" applyFont="1" applyBorder="1" applyAlignment="1">
      <alignment horizontal="left" vertical="center" indent="1"/>
    </xf>
    <xf numFmtId="0" fontId="34" fillId="0" borderId="38" xfId="0" applyFont="1" applyBorder="1" applyAlignment="1">
      <alignment horizontal="left" vertical="center" indent="1"/>
    </xf>
    <xf numFmtId="0" fontId="25" fillId="4" borderId="47" xfId="0" applyFont="1" applyFill="1" applyBorder="1" applyAlignment="1" applyProtection="1">
      <alignment horizontal="left" vertical="top" wrapText="1" indent="1"/>
      <protection locked="0"/>
    </xf>
    <xf numFmtId="0" fontId="25" fillId="0" borderId="46" xfId="0" applyFont="1" applyBorder="1" applyAlignment="1">
      <alignment horizontal="left" vertical="center" indent="1"/>
    </xf>
    <xf numFmtId="0" fontId="25" fillId="0" borderId="62" xfId="0" applyFont="1" applyBorder="1" applyAlignment="1">
      <alignment horizontal="left" vertical="center" indent="1"/>
    </xf>
    <xf numFmtId="0" fontId="16" fillId="5" borderId="117" xfId="6" applyFont="1" applyFill="1" applyBorder="1" applyAlignment="1" applyProtection="1">
      <alignment vertical="center" wrapText="1"/>
    </xf>
    <xf numFmtId="0" fontId="0" fillId="5" borderId="117" xfId="0" applyFill="1" applyBorder="1" applyAlignment="1" applyProtection="1">
      <alignment vertical="center" wrapText="1"/>
    </xf>
    <xf numFmtId="0" fontId="27" fillId="0" borderId="0" xfId="0" applyFont="1" applyAlignment="1" applyProtection="1">
      <alignment vertical="center"/>
    </xf>
    <xf numFmtId="38" fontId="16" fillId="5" borderId="9" xfId="3" applyFont="1" applyFill="1" applyBorder="1" applyAlignment="1" applyProtection="1">
      <alignment horizontal="right" vertical="center"/>
    </xf>
    <xf numFmtId="38" fontId="16" fillId="5" borderId="18" xfId="3" applyFont="1" applyFill="1" applyBorder="1" applyAlignment="1" applyProtection="1">
      <alignment horizontal="right" vertical="center"/>
    </xf>
    <xf numFmtId="38" fontId="16" fillId="5" borderId="10" xfId="3" applyFont="1" applyFill="1" applyBorder="1" applyAlignment="1" applyProtection="1">
      <alignment horizontal="right" vertical="center"/>
    </xf>
    <xf numFmtId="38" fontId="16" fillId="5" borderId="19" xfId="3" applyFont="1" applyFill="1" applyBorder="1" applyAlignment="1" applyProtection="1">
      <alignment horizontal="right" vertical="center"/>
    </xf>
    <xf numFmtId="0" fontId="16" fillId="4" borderId="61" xfId="6" applyFont="1" applyFill="1" applyBorder="1" applyAlignment="1" applyProtection="1">
      <alignment vertical="center" shrinkToFit="1"/>
    </xf>
    <xf numFmtId="0" fontId="16" fillId="4" borderId="93" xfId="6" applyFont="1" applyFill="1" applyBorder="1" applyAlignment="1" applyProtection="1">
      <alignment vertical="center" shrinkToFit="1"/>
    </xf>
    <xf numFmtId="38" fontId="16" fillId="5" borderId="48" xfId="3" applyFont="1" applyFill="1" applyBorder="1" applyAlignment="1" applyProtection="1">
      <alignment horizontal="right" vertical="center"/>
    </xf>
    <xf numFmtId="38" fontId="16" fillId="5" borderId="49" xfId="3" applyFont="1" applyFill="1" applyBorder="1" applyAlignment="1" applyProtection="1">
      <alignment horizontal="right" vertical="center"/>
    </xf>
    <xf numFmtId="38" fontId="25" fillId="5" borderId="121" xfId="3" applyFont="1" applyFill="1" applyBorder="1" applyAlignment="1" applyProtection="1">
      <alignment horizontal="right" vertical="center"/>
    </xf>
    <xf numFmtId="38" fontId="25" fillId="5" borderId="122" xfId="3" applyFont="1" applyFill="1" applyBorder="1" applyAlignment="1" applyProtection="1">
      <alignment horizontal="right" vertical="center"/>
    </xf>
    <xf numFmtId="38" fontId="16" fillId="3" borderId="24" xfId="3" applyFont="1" applyFill="1" applyBorder="1" applyAlignment="1" applyProtection="1">
      <alignment horizontal="right" vertical="center"/>
    </xf>
    <xf numFmtId="38" fontId="16" fillId="3" borderId="70" xfId="3" applyFont="1" applyFill="1" applyBorder="1" applyAlignment="1" applyProtection="1">
      <alignment horizontal="right" vertical="center"/>
    </xf>
    <xf numFmtId="38" fontId="16" fillId="3" borderId="0" xfId="3" applyFont="1" applyFill="1" applyBorder="1" applyAlignment="1" applyProtection="1">
      <alignment horizontal="right" vertical="center"/>
    </xf>
    <xf numFmtId="38" fontId="16" fillId="3" borderId="32" xfId="3" applyFont="1" applyFill="1" applyBorder="1" applyAlignment="1" applyProtection="1">
      <alignment horizontal="right" vertical="center"/>
    </xf>
    <xf numFmtId="38" fontId="16" fillId="5" borderId="10" xfId="3" applyFont="1" applyFill="1" applyBorder="1" applyAlignment="1" applyProtection="1">
      <alignment horizontal="right" vertical="center" wrapText="1"/>
    </xf>
    <xf numFmtId="38" fontId="16" fillId="5" borderId="19" xfId="3" applyFont="1" applyFill="1" applyBorder="1" applyAlignment="1" applyProtection="1">
      <alignment horizontal="right" vertical="center" wrapText="1"/>
    </xf>
    <xf numFmtId="38" fontId="16" fillId="5" borderId="96" xfId="3" applyFont="1" applyFill="1" applyBorder="1" applyAlignment="1" applyProtection="1">
      <alignment horizontal="right" vertical="center" wrapText="1"/>
    </xf>
    <xf numFmtId="38" fontId="16" fillId="5" borderId="92" xfId="3" applyFont="1" applyFill="1" applyBorder="1" applyAlignment="1" applyProtection="1">
      <alignment horizontal="right" vertical="center" wrapText="1"/>
    </xf>
    <xf numFmtId="38" fontId="16" fillId="3" borderId="43" xfId="3" applyFont="1" applyFill="1" applyBorder="1" applyAlignment="1" applyProtection="1">
      <alignment horizontal="right" vertical="center"/>
    </xf>
    <xf numFmtId="38" fontId="16" fillId="3" borderId="42" xfId="3" applyFont="1" applyFill="1" applyBorder="1" applyAlignment="1" applyProtection="1">
      <alignment horizontal="right" vertical="center"/>
    </xf>
    <xf numFmtId="177" fontId="16" fillId="5" borderId="57" xfId="6" applyNumberFormat="1" applyFont="1" applyFill="1" applyBorder="1" applyAlignment="1" applyProtection="1">
      <alignment horizontal="right" vertical="top"/>
    </xf>
    <xf numFmtId="177" fontId="16" fillId="5" borderId="58" xfId="6" applyNumberFormat="1" applyFont="1" applyFill="1" applyBorder="1" applyAlignment="1" applyProtection="1">
      <alignment horizontal="right" vertical="top"/>
    </xf>
    <xf numFmtId="177" fontId="16" fillId="5" borderId="59" xfId="6" applyNumberFormat="1" applyFont="1" applyFill="1" applyBorder="1" applyAlignment="1" applyProtection="1">
      <alignment horizontal="right" vertical="top"/>
    </xf>
    <xf numFmtId="0" fontId="23" fillId="4" borderId="64" xfId="6" applyFont="1" applyFill="1" applyBorder="1" applyAlignment="1" applyProtection="1">
      <alignment horizontal="center" vertical="top" wrapText="1"/>
    </xf>
    <xf numFmtId="0" fontId="23" fillId="4" borderId="23" xfId="6" applyFont="1" applyFill="1" applyBorder="1" applyAlignment="1" applyProtection="1">
      <alignment horizontal="center" vertical="top" wrapText="1"/>
    </xf>
    <xf numFmtId="0" fontId="23" fillId="4" borderId="65" xfId="6" applyFont="1" applyFill="1" applyBorder="1" applyAlignment="1" applyProtection="1">
      <alignment horizontal="center" vertical="top" wrapText="1"/>
    </xf>
    <xf numFmtId="0" fontId="16" fillId="0" borderId="5" xfId="6" applyFont="1" applyFill="1" applyBorder="1" applyAlignment="1" applyProtection="1">
      <alignment horizontal="left" vertical="center"/>
      <protection locked="0"/>
    </xf>
    <xf numFmtId="0" fontId="16" fillId="0" borderId="46" xfId="6" applyFont="1" applyFill="1" applyBorder="1" applyAlignment="1" applyProtection="1">
      <alignment horizontal="left" vertical="center"/>
      <protection locked="0"/>
    </xf>
    <xf numFmtId="0" fontId="16" fillId="0" borderId="82" xfId="6" applyFont="1" applyFill="1" applyBorder="1" applyAlignment="1" applyProtection="1">
      <alignment horizontal="left" vertical="center"/>
      <protection locked="0"/>
    </xf>
    <xf numFmtId="0" fontId="16" fillId="0" borderId="6"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16" fillId="0" borderId="51" xfId="6" applyFont="1" applyFill="1" applyBorder="1" applyAlignment="1" applyProtection="1">
      <alignment horizontal="left" vertical="center"/>
      <protection locked="0"/>
    </xf>
    <xf numFmtId="0" fontId="16" fillId="0" borderId="7" xfId="6" applyFont="1" applyFill="1" applyBorder="1" applyAlignment="1" applyProtection="1">
      <alignment horizontal="left" vertical="center"/>
      <protection locked="0"/>
    </xf>
    <xf numFmtId="0" fontId="16" fillId="0" borderId="54" xfId="6" applyFont="1" applyFill="1" applyBorder="1" applyAlignment="1" applyProtection="1">
      <alignment horizontal="left" vertical="center"/>
      <protection locked="0"/>
    </xf>
    <xf numFmtId="0" fontId="16" fillId="0" borderId="55" xfId="6" applyFont="1" applyFill="1" applyBorder="1" applyAlignment="1" applyProtection="1">
      <alignment horizontal="left" vertical="center"/>
      <protection locked="0"/>
    </xf>
    <xf numFmtId="0" fontId="16" fillId="0" borderId="0" xfId="6" applyFont="1" applyAlignment="1">
      <alignment horizontal="left" vertical="top" wrapText="1"/>
    </xf>
    <xf numFmtId="0" fontId="16" fillId="0" borderId="0" xfId="6" applyFont="1" applyAlignment="1">
      <alignment horizontal="left" vertical="top"/>
    </xf>
    <xf numFmtId="0" fontId="16" fillId="0" borderId="10" xfId="6" applyFont="1" applyFill="1" applyBorder="1" applyAlignment="1" applyProtection="1">
      <alignment horizontal="left" vertical="center"/>
      <protection locked="0"/>
    </xf>
    <xf numFmtId="0" fontId="16" fillId="0" borderId="11" xfId="6" applyFont="1" applyFill="1" applyBorder="1" applyAlignment="1" applyProtection="1">
      <alignment horizontal="left" vertical="center"/>
      <protection locked="0"/>
    </xf>
    <xf numFmtId="0" fontId="16" fillId="0" borderId="12" xfId="6" applyFont="1" applyFill="1" applyBorder="1" applyAlignment="1" applyProtection="1">
      <alignment horizontal="left" vertical="center"/>
      <protection locked="0"/>
    </xf>
    <xf numFmtId="177" fontId="16" fillId="5" borderId="71" xfId="6" applyNumberFormat="1" applyFont="1" applyFill="1" applyBorder="1" applyAlignment="1" applyProtection="1">
      <alignment horizontal="right" vertical="top"/>
    </xf>
    <xf numFmtId="0" fontId="16" fillId="0" borderId="48" xfId="6" applyFont="1" applyFill="1" applyBorder="1" applyAlignment="1" applyProtection="1">
      <alignment horizontal="left" vertical="center"/>
      <protection locked="0"/>
    </xf>
    <xf numFmtId="0" fontId="16" fillId="4" borderId="13" xfId="6" applyFont="1" applyFill="1" applyBorder="1" applyAlignment="1" applyProtection="1">
      <alignment horizontal="center" vertical="center"/>
    </xf>
    <xf numFmtId="0" fontId="16" fillId="3" borderId="23" xfId="6" applyFont="1" applyFill="1" applyBorder="1" applyAlignment="1" applyProtection="1">
      <alignment horizontal="center" vertical="top"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0" fontId="23" fillId="4" borderId="40" xfId="6" applyFont="1" applyFill="1" applyBorder="1" applyAlignment="1" applyProtection="1">
      <alignment horizontal="right" vertical="center"/>
    </xf>
    <xf numFmtId="0" fontId="23" fillId="4" borderId="44" xfId="6" applyFont="1" applyFill="1" applyBorder="1" applyAlignment="1" applyProtection="1">
      <alignment horizontal="right" vertical="center"/>
    </xf>
    <xf numFmtId="0" fontId="16" fillId="4" borderId="41" xfId="6" applyFont="1" applyFill="1" applyBorder="1" applyAlignment="1" applyProtection="1">
      <alignment horizontal="center" vertical="center"/>
    </xf>
    <xf numFmtId="0" fontId="16" fillId="4" borderId="96" xfId="6" applyFont="1" applyFill="1" applyBorder="1" applyAlignment="1" applyProtection="1">
      <alignment horizontal="center" vertical="center"/>
    </xf>
    <xf numFmtId="177" fontId="27" fillId="4" borderId="43" xfId="6" applyNumberFormat="1" applyFont="1" applyFill="1" applyBorder="1" applyAlignment="1" applyProtection="1">
      <alignment horizontal="center" vertical="center" shrinkToFit="1"/>
    </xf>
    <xf numFmtId="177" fontId="27" fillId="4" borderId="42" xfId="6" applyNumberFormat="1" applyFont="1" applyFill="1" applyBorder="1" applyAlignment="1" applyProtection="1">
      <alignment horizontal="center" vertical="center" shrinkToFit="1"/>
    </xf>
    <xf numFmtId="176" fontId="16" fillId="5" borderId="31" xfId="6" applyNumberFormat="1" applyFont="1" applyFill="1" applyBorder="1" applyAlignment="1" applyProtection="1">
      <alignment vertical="center"/>
    </xf>
    <xf numFmtId="176" fontId="16" fillId="5" borderId="70" xfId="6" applyNumberFormat="1" applyFont="1" applyFill="1" applyBorder="1" applyAlignment="1" applyProtection="1">
      <alignment vertical="center"/>
    </xf>
    <xf numFmtId="0" fontId="16" fillId="0" borderId="43" xfId="6" applyFont="1" applyFill="1" applyBorder="1" applyAlignment="1" applyProtection="1">
      <alignment horizontal="center" vertical="center"/>
      <protection locked="0"/>
    </xf>
    <xf numFmtId="0" fontId="16" fillId="0" borderId="75" xfId="6" applyFont="1" applyFill="1" applyBorder="1" applyAlignment="1" applyProtection="1">
      <alignment horizontal="center" vertical="center"/>
      <protection locked="0"/>
    </xf>
    <xf numFmtId="184" fontId="16" fillId="5" borderId="46" xfId="6" applyNumberFormat="1" applyFont="1" applyFill="1" applyBorder="1" applyAlignment="1" applyProtection="1">
      <alignment horizontal="right" vertical="center" shrinkToFit="1"/>
    </xf>
    <xf numFmtId="178" fontId="16" fillId="5" borderId="72" xfId="1" applyNumberFormat="1" applyFont="1" applyFill="1" applyBorder="1" applyAlignment="1" applyProtection="1">
      <alignment horizontal="right" vertical="center"/>
    </xf>
    <xf numFmtId="185" fontId="16" fillId="0" borderId="54" xfId="6" applyNumberFormat="1" applyFont="1" applyFill="1" applyBorder="1" applyAlignment="1" applyProtection="1">
      <alignment horizontal="right" vertical="center" shrinkToFit="1"/>
      <protection locked="0"/>
    </xf>
    <xf numFmtId="178" fontId="16" fillId="5" borderId="24" xfId="6" applyNumberFormat="1" applyFont="1" applyFill="1" applyBorder="1" applyAlignment="1" applyProtection="1">
      <alignment vertical="center"/>
    </xf>
    <xf numFmtId="0" fontId="16" fillId="2" borderId="27" xfId="6" applyFont="1" applyFill="1" applyBorder="1" applyAlignment="1" applyProtection="1">
      <alignment horizontal="left" vertical="center"/>
    </xf>
    <xf numFmtId="0" fontId="16" fillId="2" borderId="28" xfId="6" applyFont="1" applyFill="1" applyBorder="1" applyAlignment="1" applyProtection="1">
      <alignment horizontal="left" vertical="center"/>
    </xf>
    <xf numFmtId="0" fontId="25" fillId="4" borderId="37" xfId="6" applyFont="1" applyFill="1" applyBorder="1" applyAlignment="1" applyProtection="1">
      <alignment horizontal="left" vertical="center"/>
    </xf>
    <xf numFmtId="0" fontId="25" fillId="4" borderId="13" xfId="6" applyFont="1" applyFill="1" applyBorder="1" applyAlignment="1" applyProtection="1">
      <alignment horizontal="left" vertical="center"/>
    </xf>
    <xf numFmtId="1" fontId="16" fillId="4" borderId="13" xfId="1" applyNumberFormat="1" applyFont="1" applyFill="1" applyBorder="1" applyAlignment="1" applyProtection="1">
      <alignment horizontal="center" vertical="center"/>
    </xf>
    <xf numFmtId="0" fontId="16" fillId="4" borderId="41" xfId="6" applyNumberFormat="1" applyFont="1" applyFill="1" applyBorder="1" applyAlignment="1" applyProtection="1">
      <alignment horizontal="center" vertical="center" wrapText="1"/>
    </xf>
    <xf numFmtId="0" fontId="16" fillId="4" borderId="79" xfId="6" applyNumberFormat="1" applyFont="1" applyFill="1" applyBorder="1" applyAlignment="1" applyProtection="1">
      <alignment horizontal="center" vertical="center"/>
    </xf>
    <xf numFmtId="176" fontId="16" fillId="4" borderId="47" xfId="6" applyNumberFormat="1" applyFont="1" applyFill="1" applyBorder="1" applyAlignment="1" applyProtection="1">
      <alignment horizontal="center" vertical="center" shrinkToFit="1"/>
    </xf>
    <xf numFmtId="176" fontId="16" fillId="4" borderId="46" xfId="6" applyNumberFormat="1" applyFont="1" applyFill="1" applyBorder="1" applyAlignment="1" applyProtection="1">
      <alignment horizontal="center" vertical="center" shrinkToFit="1"/>
    </xf>
    <xf numFmtId="176" fontId="16" fillId="4" borderId="82" xfId="6" applyNumberFormat="1" applyFont="1" applyFill="1" applyBorder="1" applyAlignment="1" applyProtection="1">
      <alignment horizontal="center" vertical="center" shrinkToFit="1"/>
    </xf>
    <xf numFmtId="176" fontId="16" fillId="4" borderId="87" xfId="6" applyNumberFormat="1" applyFont="1" applyFill="1" applyBorder="1" applyAlignment="1" applyProtection="1">
      <alignment horizontal="center" vertical="center" shrinkToFit="1"/>
    </xf>
    <xf numFmtId="176" fontId="16" fillId="4" borderId="54" xfId="6" applyNumberFormat="1" applyFont="1" applyFill="1" applyBorder="1" applyAlignment="1" applyProtection="1">
      <alignment horizontal="center" vertical="center" shrinkToFit="1"/>
    </xf>
    <xf numFmtId="176" fontId="16" fillId="4" borderId="55" xfId="6" applyNumberFormat="1" applyFont="1" applyFill="1" applyBorder="1" applyAlignment="1" applyProtection="1">
      <alignment horizontal="center" vertical="center" shrinkToFit="1"/>
    </xf>
    <xf numFmtId="0" fontId="16" fillId="4" borderId="64" xfId="6" applyFont="1" applyFill="1" applyBorder="1" applyAlignment="1" applyProtection="1">
      <alignment horizontal="center" vertical="center"/>
    </xf>
    <xf numFmtId="0" fontId="16" fillId="4" borderId="65" xfId="6" applyFont="1" applyFill="1" applyBorder="1" applyAlignment="1" applyProtection="1">
      <alignment horizontal="center" vertical="center"/>
    </xf>
    <xf numFmtId="184" fontId="16" fillId="0" borderId="87" xfId="6" applyNumberFormat="1" applyFont="1" applyFill="1" applyBorder="1" applyAlignment="1" applyProtection="1">
      <alignment horizontal="right" vertical="center" shrinkToFit="1"/>
      <protection locked="0"/>
    </xf>
    <xf numFmtId="184" fontId="16" fillId="0" borderId="54" xfId="6" applyNumberFormat="1" applyFont="1" applyFill="1" applyBorder="1" applyAlignment="1" applyProtection="1">
      <alignment horizontal="right" vertical="center" shrinkToFit="1"/>
      <protection locked="0"/>
    </xf>
    <xf numFmtId="184" fontId="16" fillId="0" borderId="55" xfId="6" applyNumberFormat="1" applyFont="1" applyFill="1" applyBorder="1" applyAlignment="1" applyProtection="1">
      <alignment horizontal="right" vertical="center" shrinkToFit="1"/>
      <protection locked="0"/>
    </xf>
    <xf numFmtId="0" fontId="16" fillId="5" borderId="37" xfId="6" applyFont="1" applyFill="1" applyBorder="1" applyAlignment="1" applyProtection="1">
      <alignment horizontal="center" vertical="center" shrinkToFit="1"/>
    </xf>
    <xf numFmtId="0" fontId="16" fillId="5" borderId="13" xfId="6" applyFont="1" applyFill="1" applyBorder="1" applyAlignment="1" applyProtection="1">
      <alignment horizontal="center" vertical="center" shrinkToFit="1"/>
    </xf>
    <xf numFmtId="0" fontId="16" fillId="5" borderId="46" xfId="6" applyFont="1" applyFill="1" applyBorder="1" applyAlignment="1" applyProtection="1">
      <alignment horizontal="center" vertical="center" shrinkToFit="1"/>
    </xf>
    <xf numFmtId="0" fontId="16" fillId="5" borderId="66" xfId="6" applyFont="1" applyFill="1" applyBorder="1" applyAlignment="1" applyProtection="1">
      <alignment horizontal="center" vertical="center" shrinkToFit="1"/>
    </xf>
    <xf numFmtId="0" fontId="25" fillId="0" borderId="0" xfId="6" applyFont="1" applyAlignment="1">
      <alignment vertical="top" wrapText="1"/>
    </xf>
    <xf numFmtId="1" fontId="26" fillId="4" borderId="43" xfId="1" applyNumberFormat="1" applyFont="1" applyFill="1" applyBorder="1" applyAlignment="1" applyProtection="1">
      <alignment horizontal="center" vertical="center"/>
    </xf>
    <xf numFmtId="1" fontId="26" fillId="4" borderId="42" xfId="1" applyNumberFormat="1" applyFont="1" applyFill="1" applyBorder="1" applyAlignment="1" applyProtection="1">
      <alignment horizontal="center" vertical="center"/>
    </xf>
    <xf numFmtId="177" fontId="26" fillId="4" borderId="43" xfId="6" applyNumberFormat="1" applyFont="1" applyFill="1" applyBorder="1" applyAlignment="1" applyProtection="1">
      <alignment horizontal="center" vertical="center"/>
    </xf>
    <xf numFmtId="177" fontId="26" fillId="4" borderId="42" xfId="6" applyNumberFormat="1" applyFont="1" applyFill="1" applyBorder="1" applyAlignment="1" applyProtection="1">
      <alignment horizontal="center" vertical="center"/>
    </xf>
    <xf numFmtId="177" fontId="16" fillId="0" borderId="7" xfId="6" applyNumberFormat="1" applyFont="1" applyFill="1" applyBorder="1" applyAlignment="1" applyProtection="1">
      <alignment horizontal="left" vertical="center" indent="1"/>
    </xf>
    <xf numFmtId="177" fontId="16" fillId="0" borderId="103" xfId="6" applyNumberFormat="1" applyFont="1" applyFill="1" applyBorder="1" applyAlignment="1" applyProtection="1">
      <alignment horizontal="left" vertical="center" indent="1"/>
    </xf>
    <xf numFmtId="0" fontId="16" fillId="2" borderId="25" xfId="6" applyFont="1" applyFill="1" applyBorder="1" applyAlignment="1" applyProtection="1">
      <alignment horizontal="center" vertical="center"/>
    </xf>
    <xf numFmtId="181" fontId="36" fillId="0" borderId="21" xfId="7" applyNumberFormat="1" applyFont="1" applyFill="1" applyBorder="1" applyAlignment="1" applyProtection="1">
      <alignment horizontal="center" vertical="center" shrinkToFit="1"/>
      <protection locked="0"/>
    </xf>
    <xf numFmtId="181" fontId="36" fillId="0" borderId="10" xfId="7" applyNumberFormat="1" applyFont="1" applyFill="1" applyBorder="1" applyAlignment="1" applyProtection="1">
      <alignment horizontal="center" vertical="center" shrinkToFit="1"/>
      <protection locked="0"/>
    </xf>
    <xf numFmtId="0" fontId="36" fillId="4" borderId="22" xfId="7" applyFont="1" applyFill="1" applyBorder="1" applyAlignment="1" applyProtection="1">
      <alignment horizontal="center" vertical="center"/>
    </xf>
    <xf numFmtId="0" fontId="36" fillId="4" borderId="16" xfId="7" applyFont="1" applyFill="1" applyBorder="1" applyAlignment="1" applyProtection="1">
      <alignment horizontal="center" vertical="center"/>
    </xf>
    <xf numFmtId="0" fontId="36" fillId="4" borderId="17" xfId="7" applyFont="1" applyFill="1" applyBorder="1" applyAlignment="1" applyProtection="1">
      <alignment horizontal="center" vertical="center"/>
    </xf>
    <xf numFmtId="0" fontId="36" fillId="4" borderId="40" xfId="7" applyFont="1" applyFill="1" applyBorder="1" applyAlignment="1" applyProtection="1">
      <alignment horizontal="center" vertical="center"/>
    </xf>
    <xf numFmtId="0" fontId="36" fillId="4" borderId="44" xfId="7" applyFont="1" applyFill="1" applyBorder="1" applyAlignment="1" applyProtection="1">
      <alignment horizontal="center" vertical="center"/>
    </xf>
    <xf numFmtId="0" fontId="36" fillId="4" borderId="100" xfId="7" applyFont="1" applyFill="1" applyBorder="1" applyAlignment="1" applyProtection="1">
      <alignment horizontal="center" vertical="center" shrinkToFit="1"/>
    </xf>
    <xf numFmtId="0" fontId="36" fillId="4" borderId="98" xfId="7" applyFont="1" applyFill="1" applyBorder="1" applyAlignment="1" applyProtection="1">
      <alignment horizontal="center" vertical="center" shrinkToFit="1"/>
    </xf>
    <xf numFmtId="181" fontId="36" fillId="0" borderId="50" xfId="7" applyNumberFormat="1" applyFont="1" applyFill="1" applyBorder="1" applyAlignment="1" applyProtection="1">
      <alignment horizontal="center" vertical="center" shrinkToFit="1"/>
      <protection locked="0"/>
    </xf>
    <xf numFmtId="181" fontId="36" fillId="0" borderId="9" xfId="7" applyNumberFormat="1" applyFont="1" applyFill="1" applyBorder="1" applyAlignment="1" applyProtection="1">
      <alignment horizontal="center" vertical="center" shrinkToFit="1"/>
      <protection locked="0"/>
    </xf>
    <xf numFmtId="183" fontId="36" fillId="4" borderId="44" xfId="7" applyNumberFormat="1" applyFont="1" applyFill="1" applyBorder="1" applyAlignment="1">
      <alignment horizontal="center" vertical="center" wrapText="1"/>
    </xf>
    <xf numFmtId="0" fontId="36" fillId="4" borderId="79" xfId="7" applyFont="1" applyFill="1" applyBorder="1" applyAlignment="1" applyProtection="1">
      <alignment horizontal="center" vertical="center"/>
    </xf>
    <xf numFmtId="0" fontId="36" fillId="4" borderId="80" xfId="7" applyFont="1" applyFill="1" applyBorder="1" applyAlignment="1" applyProtection="1">
      <alignment horizontal="center" vertical="center"/>
    </xf>
    <xf numFmtId="188" fontId="36" fillId="5" borderId="80" xfId="7" applyNumberFormat="1" applyFont="1" applyFill="1" applyBorder="1" applyAlignment="1" applyProtection="1">
      <alignment horizontal="right" vertical="center"/>
    </xf>
    <xf numFmtId="183" fontId="36" fillId="4" borderId="80" xfId="7" applyNumberFormat="1" applyFont="1" applyFill="1" applyBorder="1" applyAlignment="1">
      <alignment horizontal="center" vertical="center" wrapText="1"/>
    </xf>
    <xf numFmtId="0" fontId="36" fillId="4" borderId="41" xfId="7" applyFont="1" applyFill="1" applyBorder="1" applyAlignment="1" applyProtection="1">
      <alignment horizontal="center" vertical="center"/>
    </xf>
    <xf numFmtId="0" fontId="36" fillId="4" borderId="96" xfId="7" applyFont="1" applyFill="1" applyBorder="1" applyAlignment="1" applyProtection="1">
      <alignment horizontal="center" vertical="center"/>
    </xf>
    <xf numFmtId="0" fontId="36" fillId="4" borderId="86" xfId="7" applyFont="1" applyFill="1" applyBorder="1" applyAlignment="1" applyProtection="1">
      <alignment horizontal="center" vertical="center"/>
    </xf>
    <xf numFmtId="0" fontId="36" fillId="4" borderId="3" xfId="7" applyFont="1" applyFill="1" applyBorder="1" applyAlignment="1" applyProtection="1">
      <alignment horizontal="center" vertical="center"/>
    </xf>
    <xf numFmtId="0" fontId="36" fillId="4" borderId="11" xfId="7" applyFont="1" applyFill="1" applyBorder="1" applyAlignment="1" applyProtection="1">
      <alignment horizontal="center" vertical="center"/>
    </xf>
    <xf numFmtId="178" fontId="36" fillId="0" borderId="11" xfId="7" applyNumberFormat="1" applyFont="1" applyFill="1" applyBorder="1" applyAlignment="1" applyProtection="1">
      <alignment horizontal="right" vertical="center"/>
      <protection locked="0"/>
    </xf>
    <xf numFmtId="178" fontId="36" fillId="0" borderId="7" xfId="7" applyNumberFormat="1" applyFont="1" applyFill="1" applyBorder="1" applyAlignment="1" applyProtection="1">
      <alignment horizontal="right" vertical="center"/>
      <protection locked="0"/>
    </xf>
    <xf numFmtId="188" fontId="36" fillId="5" borderId="44" xfId="7" applyNumberFormat="1" applyFont="1" applyFill="1" applyBorder="1" applyAlignment="1" applyProtection="1">
      <alignment horizontal="right" vertical="center"/>
    </xf>
    <xf numFmtId="178" fontId="36" fillId="0" borderId="44" xfId="7" applyNumberFormat="1" applyFont="1" applyFill="1" applyBorder="1" applyAlignment="1" applyProtection="1">
      <alignment horizontal="right" vertical="center"/>
      <protection locked="0"/>
    </xf>
    <xf numFmtId="0" fontId="36" fillId="4" borderId="20" xfId="7" applyFont="1" applyFill="1" applyBorder="1" applyAlignment="1" applyProtection="1">
      <alignment horizontal="center" vertical="center"/>
    </xf>
    <xf numFmtId="0" fontId="36" fillId="4" borderId="12" xfId="7" applyFont="1" applyFill="1" applyBorder="1" applyAlignment="1" applyProtection="1">
      <alignment horizontal="center" vertical="center"/>
    </xf>
    <xf numFmtId="178" fontId="36" fillId="5" borderId="12" xfId="7" applyNumberFormat="1" applyFont="1" applyFill="1" applyBorder="1" applyAlignment="1">
      <alignment horizontal="right" vertical="center"/>
    </xf>
    <xf numFmtId="178" fontId="36" fillId="5" borderId="5" xfId="7" applyNumberFormat="1" applyFont="1" applyFill="1" applyBorder="1" applyAlignment="1">
      <alignment horizontal="right" vertical="center"/>
    </xf>
    <xf numFmtId="183" fontId="36" fillId="4" borderId="47" xfId="7" applyNumberFormat="1" applyFont="1" applyFill="1" applyBorder="1" applyAlignment="1">
      <alignment horizontal="center" vertical="center" shrinkToFit="1"/>
    </xf>
    <xf numFmtId="183" fontId="36" fillId="4" borderId="82" xfId="7" applyNumberFormat="1" applyFont="1" applyFill="1" applyBorder="1" applyAlignment="1">
      <alignment horizontal="center" vertical="center" shrinkToFit="1"/>
    </xf>
    <xf numFmtId="182" fontId="36" fillId="0" borderId="12" xfId="7" applyNumberFormat="1" applyFont="1" applyFill="1" applyBorder="1" applyAlignment="1" applyProtection="1">
      <alignment horizontal="center" vertical="center"/>
      <protection locked="0"/>
    </xf>
    <xf numFmtId="182" fontId="36" fillId="0" borderId="1" xfId="7" applyNumberFormat="1" applyFont="1" applyFill="1" applyBorder="1" applyAlignment="1" applyProtection="1">
      <alignment horizontal="center" vertical="center"/>
      <protection locked="0"/>
    </xf>
    <xf numFmtId="0" fontId="36" fillId="4" borderId="21" xfId="7" applyFont="1" applyFill="1" applyBorder="1" applyAlignment="1" applyProtection="1">
      <alignment horizontal="center" vertical="center"/>
    </xf>
    <xf numFmtId="0" fontId="36" fillId="4" borderId="10" xfId="7" applyFont="1" applyFill="1" applyBorder="1" applyAlignment="1" applyProtection="1">
      <alignment horizontal="center" vertical="center"/>
    </xf>
    <xf numFmtId="183" fontId="36" fillId="0" borderId="10" xfId="7" applyNumberFormat="1" applyFont="1" applyFill="1" applyBorder="1" applyAlignment="1" applyProtection="1">
      <alignment horizontal="center" vertical="center"/>
      <protection locked="0"/>
    </xf>
    <xf numFmtId="183" fontId="36" fillId="0" borderId="2" xfId="7" applyNumberFormat="1" applyFont="1" applyFill="1" applyBorder="1" applyAlignment="1" applyProtection="1">
      <alignment horizontal="center" vertical="center"/>
      <protection locked="0"/>
    </xf>
    <xf numFmtId="193" fontId="36" fillId="0" borderId="11" xfId="7" applyNumberFormat="1" applyFont="1" applyFill="1" applyBorder="1" applyAlignment="1" applyProtection="1">
      <alignment horizontal="right" vertical="center"/>
      <protection locked="0"/>
    </xf>
    <xf numFmtId="183" fontId="36" fillId="0" borderId="11" xfId="7" applyNumberFormat="1" applyFont="1" applyFill="1" applyBorder="1" applyAlignment="1" applyProtection="1">
      <alignment horizontal="center" vertical="center"/>
      <protection locked="0"/>
    </xf>
    <xf numFmtId="183" fontId="36" fillId="0" borderId="4" xfId="7" applyNumberFormat="1" applyFont="1" applyFill="1" applyBorder="1" applyAlignment="1" applyProtection="1">
      <alignment horizontal="center" vertical="center"/>
      <protection locked="0"/>
    </xf>
    <xf numFmtId="183" fontId="36" fillId="5" borderId="10" xfId="7" applyNumberFormat="1" applyFont="1" applyFill="1" applyBorder="1" applyAlignment="1">
      <alignment horizontal="center" vertical="center"/>
    </xf>
    <xf numFmtId="183" fontId="36" fillId="5" borderId="2" xfId="7" applyNumberFormat="1" applyFont="1" applyFill="1" applyBorder="1" applyAlignment="1">
      <alignment horizontal="center" vertical="center"/>
    </xf>
    <xf numFmtId="0" fontId="36" fillId="4" borderId="83" xfId="7" applyFont="1" applyFill="1" applyBorder="1" applyAlignment="1">
      <alignment horizontal="center" vertical="center" shrinkToFit="1"/>
    </xf>
    <xf numFmtId="0" fontId="36" fillId="4" borderId="80" xfId="7" applyFont="1" applyFill="1" applyBorder="1" applyAlignment="1">
      <alignment horizontal="center" vertical="center" shrinkToFit="1"/>
    </xf>
    <xf numFmtId="182" fontId="36" fillId="5" borderId="12" xfId="7" applyNumberFormat="1" applyFont="1" applyFill="1" applyBorder="1" applyAlignment="1">
      <alignment horizontal="center" vertical="center"/>
    </xf>
    <xf numFmtId="182" fontId="36" fillId="5" borderId="1" xfId="7" applyNumberFormat="1" applyFont="1" applyFill="1" applyBorder="1" applyAlignment="1">
      <alignment horizontal="center" vertical="center"/>
    </xf>
    <xf numFmtId="0" fontId="36" fillId="4" borderId="40" xfId="7" applyFont="1" applyFill="1" applyBorder="1" applyAlignment="1">
      <alignment horizontal="center" vertical="center" shrinkToFit="1"/>
    </xf>
    <xf numFmtId="0" fontId="36" fillId="4" borderId="44" xfId="7" applyFont="1" applyFill="1" applyBorder="1" applyAlignment="1">
      <alignment horizontal="center" vertical="center" shrinkToFit="1"/>
    </xf>
    <xf numFmtId="0" fontId="36" fillId="4" borderId="41" xfId="7" applyFont="1" applyFill="1" applyBorder="1" applyAlignment="1">
      <alignment horizontal="center" vertical="center" shrinkToFit="1"/>
    </xf>
    <xf numFmtId="0" fontId="36" fillId="4" borderId="96" xfId="7" applyFont="1" applyFill="1" applyBorder="1" applyAlignment="1">
      <alignment horizontal="center" vertical="center" shrinkToFit="1"/>
    </xf>
    <xf numFmtId="178" fontId="36" fillId="5" borderId="96" xfId="7" applyNumberFormat="1" applyFont="1" applyFill="1" applyBorder="1" applyAlignment="1">
      <alignment horizontal="right" vertical="center" shrinkToFit="1"/>
    </xf>
    <xf numFmtId="178" fontId="36" fillId="5" borderId="86" xfId="7" applyNumberFormat="1" applyFont="1" applyFill="1" applyBorder="1" applyAlignment="1">
      <alignment horizontal="right" vertical="center" shrinkToFit="1"/>
    </xf>
    <xf numFmtId="0" fontId="36" fillId="4" borderId="97" xfId="7" applyFont="1" applyFill="1" applyBorder="1" applyAlignment="1">
      <alignment horizontal="center" vertical="center" shrinkToFit="1"/>
    </xf>
    <xf numFmtId="0" fontId="36" fillId="4" borderId="98" xfId="7" applyFont="1" applyFill="1" applyBorder="1" applyAlignment="1">
      <alignment horizontal="center" vertical="center" shrinkToFit="1"/>
    </xf>
    <xf numFmtId="178" fontId="36" fillId="5" borderId="44" xfId="7" applyNumberFormat="1" applyFont="1" applyFill="1" applyBorder="1" applyAlignment="1">
      <alignment horizontal="right" vertical="center" shrinkToFit="1"/>
    </xf>
    <xf numFmtId="178" fontId="36" fillId="5" borderId="81" xfId="7" applyNumberFormat="1" applyFont="1" applyFill="1" applyBorder="1" applyAlignment="1">
      <alignment horizontal="right" vertical="center" shrinkToFit="1"/>
    </xf>
    <xf numFmtId="0" fontId="36" fillId="4" borderId="75" xfId="7" applyFont="1" applyFill="1" applyBorder="1" applyAlignment="1">
      <alignment horizontal="center" vertical="center" shrinkToFit="1"/>
    </xf>
    <xf numFmtId="38" fontId="36" fillId="5" borderId="44" xfId="7" applyNumberFormat="1" applyFont="1" applyFill="1" applyBorder="1" applyAlignment="1">
      <alignment horizontal="center" vertical="center" shrinkToFit="1"/>
    </xf>
    <xf numFmtId="38" fontId="36" fillId="5" borderId="81" xfId="7" applyNumberFormat="1" applyFont="1" applyFill="1" applyBorder="1" applyAlignment="1">
      <alignment horizontal="center" vertical="center" shrinkToFit="1"/>
    </xf>
    <xf numFmtId="0" fontId="36" fillId="4" borderId="79" xfId="7" applyFont="1" applyFill="1" applyBorder="1" applyAlignment="1">
      <alignment horizontal="center" vertical="center" shrinkToFit="1"/>
    </xf>
    <xf numFmtId="178" fontId="36" fillId="5" borderId="80" xfId="7" applyNumberFormat="1" applyFont="1" applyFill="1" applyBorder="1" applyAlignment="1">
      <alignment horizontal="right" vertical="center" shrinkToFit="1"/>
    </xf>
    <xf numFmtId="178" fontId="36" fillId="5" borderId="94" xfId="7" applyNumberFormat="1" applyFont="1" applyFill="1" applyBorder="1" applyAlignment="1">
      <alignment horizontal="right" vertical="center" shrinkToFit="1"/>
    </xf>
    <xf numFmtId="0" fontId="24" fillId="0" borderId="0" xfId="6" applyFont="1" applyAlignment="1">
      <alignment horizontal="left" vertical="top" wrapText="1"/>
    </xf>
    <xf numFmtId="0" fontId="25" fillId="7" borderId="29" xfId="6" applyFont="1" applyFill="1" applyBorder="1" applyAlignment="1" applyProtection="1">
      <alignment horizontal="left" vertical="center" indent="1"/>
    </xf>
    <xf numFmtId="0" fontId="0" fillId="7" borderId="39" xfId="0" applyFill="1" applyBorder="1" applyAlignment="1" applyProtection="1">
      <alignment horizontal="left" vertical="center" indent="1"/>
    </xf>
    <xf numFmtId="0" fontId="0" fillId="7" borderId="29" xfId="0" applyFill="1" applyBorder="1" applyAlignment="1" applyProtection="1">
      <alignment horizontal="left" vertical="center" indent="1"/>
    </xf>
    <xf numFmtId="0" fontId="0" fillId="7" borderId="30" xfId="0" applyFill="1" applyBorder="1" applyAlignment="1" applyProtection="1">
      <alignment horizontal="left" vertical="center" indent="1"/>
    </xf>
    <xf numFmtId="0" fontId="0" fillId="7" borderId="119" xfId="0" applyFill="1" applyBorder="1" applyAlignment="1" applyProtection="1">
      <alignment horizontal="left" vertical="center" indent="1"/>
    </xf>
    <xf numFmtId="0" fontId="25" fillId="7" borderId="110" xfId="6" applyFont="1" applyFill="1" applyBorder="1" applyAlignment="1" applyProtection="1">
      <alignment horizontal="left" vertical="center"/>
    </xf>
    <xf numFmtId="0" fontId="0" fillId="7" borderId="13" xfId="0" applyFill="1" applyBorder="1" applyAlignment="1" applyProtection="1">
      <alignment vertical="center"/>
    </xf>
    <xf numFmtId="177" fontId="16" fillId="5" borderId="117" xfId="6" applyNumberFormat="1" applyFont="1" applyFill="1" applyBorder="1" applyAlignment="1" applyProtection="1">
      <alignment vertical="center" wrapText="1"/>
    </xf>
    <xf numFmtId="178" fontId="25" fillId="2" borderId="107" xfId="0" applyNumberFormat="1" applyFont="1" applyFill="1" applyBorder="1" applyAlignment="1" applyProtection="1">
      <alignment horizontal="center" vertical="center" shrinkToFit="1"/>
    </xf>
    <xf numFmtId="178" fontId="25" fillId="2" borderId="76" xfId="0" applyNumberFormat="1" applyFont="1" applyFill="1" applyBorder="1" applyAlignment="1" applyProtection="1">
      <alignment horizontal="center" vertical="center" shrinkToFit="1"/>
    </xf>
    <xf numFmtId="0" fontId="32" fillId="0" borderId="0" xfId="0" applyFont="1">
      <alignment vertical="center"/>
    </xf>
    <xf numFmtId="0" fontId="32" fillId="0" borderId="0" xfId="0" applyFont="1" applyAlignment="1">
      <alignment vertical="center" wrapText="1"/>
    </xf>
    <xf numFmtId="0" fontId="16" fillId="0" borderId="0" xfId="6" applyFont="1" applyAlignment="1">
      <alignment vertical="center" wrapText="1"/>
    </xf>
    <xf numFmtId="0" fontId="32" fillId="0" borderId="0" xfId="6" applyFont="1" applyAlignment="1">
      <alignment vertical="top" wrapText="1"/>
    </xf>
  </cellXfs>
  <cellStyles count="12">
    <cellStyle name="パーセント 2" xfId="1" xr:uid="{00000000-0005-0000-0000-000000000000}"/>
    <cellStyle name="パーセント 3" xfId="2" xr:uid="{00000000-0005-0000-0000-000001000000}"/>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 name="標準 5" xfId="8" xr:uid="{00000000-0005-0000-0000-000008000000}"/>
    <cellStyle name="標準 5 2" xfId="9" xr:uid="{00000000-0005-0000-0000-000009000000}"/>
    <cellStyle name="標準 5 2 2" xfId="10" xr:uid="{00000000-0005-0000-0000-00000A000000}"/>
    <cellStyle name="標準 5 2 3" xfId="11" xr:uid="{F9E1D230-0781-4BC7-98B6-92066D281341}"/>
  </cellStyles>
  <dxfs count="39">
    <dxf>
      <fill>
        <patternFill>
          <bgColor theme="7"/>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theme="5" tint="0.59996337778862885"/>
        </patternFill>
      </fill>
    </dxf>
    <dxf>
      <fill>
        <patternFill>
          <bgColor theme="0" tint="-0.499984740745262"/>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38"/>
    </tableStyle>
    <tableStyle name="ピボットテーブル スタイル 1" table="0" count="2" xr9:uid="{00000000-0011-0000-FFFF-FFFF01000000}">
      <tableStyleElement type="wholeTable" dxfId="37"/>
      <tableStyleElement type="headerRow" dxfId="36"/>
    </tableStyle>
  </tableStyles>
  <colors>
    <mruColors>
      <color rgb="FFCCFFFF"/>
      <color rgb="FFEAEAEA"/>
      <color rgb="FF99CCFF"/>
      <color rgb="FFCCECFF"/>
      <color rgb="FFCCFF99"/>
      <color rgb="FFFFCCFF"/>
      <color rgb="FFFFFF99"/>
      <color rgb="FFCCCC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T70"/>
  <sheetViews>
    <sheetView tabSelected="1" view="pageBreakPreview" zoomScale="70" zoomScaleNormal="80" zoomScaleSheetLayoutView="70" workbookViewId="0">
      <selection activeCell="A10" sqref="A10:J10"/>
    </sheetView>
  </sheetViews>
  <sheetFormatPr defaultColWidth="9" defaultRowHeight="13"/>
  <cols>
    <col min="1" max="1" width="5.9140625" style="183" customWidth="1"/>
    <col min="2" max="2" width="19.58203125" style="183" customWidth="1"/>
    <col min="3" max="3" width="17.6640625" style="183" customWidth="1"/>
    <col min="4" max="4" width="15.6640625" style="183" customWidth="1"/>
    <col min="5" max="5" width="17.6640625" style="183" customWidth="1"/>
    <col min="6" max="6" width="20.6640625" style="183" customWidth="1"/>
    <col min="7" max="7" width="6.6640625" style="183" customWidth="1"/>
    <col min="8" max="8" width="15.6640625" style="183" customWidth="1"/>
    <col min="9" max="9" width="10.6640625" style="183" customWidth="1"/>
    <col min="10" max="10" width="8.5" style="183" customWidth="1"/>
    <col min="11" max="11" width="3.08203125" style="184" customWidth="1"/>
    <col min="12" max="12" width="11.4140625" style="472" customWidth="1"/>
    <col min="13" max="13" width="60.58203125" style="472" customWidth="1"/>
    <col min="14" max="14" width="60.58203125" style="183" customWidth="1"/>
    <col min="15" max="15" width="17.58203125" style="183" hidden="1" customWidth="1"/>
    <col min="16" max="16" width="17.58203125" style="183" customWidth="1"/>
    <col min="17" max="20" width="9" style="183" customWidth="1"/>
    <col min="21" max="16384" width="9" style="183"/>
  </cols>
  <sheetData>
    <row r="2" spans="1:15" s="472" customFormat="1" ht="18" customHeight="1">
      <c r="B2" s="470" t="s">
        <v>466</v>
      </c>
      <c r="K2" s="473"/>
    </row>
    <row r="3" spans="1:15" s="472" customFormat="1" ht="18" customHeight="1">
      <c r="B3" s="470" t="s">
        <v>467</v>
      </c>
      <c r="K3" s="473"/>
    </row>
    <row r="4" spans="1:15" s="185" customFormat="1" ht="58.5" customHeight="1">
      <c r="A4" s="506" t="s">
        <v>465</v>
      </c>
      <c r="B4" s="506"/>
      <c r="C4" s="506"/>
      <c r="D4" s="506"/>
      <c r="E4" s="506"/>
      <c r="F4" s="506"/>
      <c r="G4" s="506"/>
      <c r="H4" s="506"/>
      <c r="I4" s="506"/>
      <c r="J4" s="506"/>
      <c r="L4" s="471"/>
      <c r="M4" s="471"/>
    </row>
    <row r="5" spans="1:15" s="185" customFormat="1" ht="21.75" customHeight="1">
      <c r="A5" s="186"/>
      <c r="B5" s="186"/>
      <c r="C5" s="186"/>
      <c r="D5" s="186"/>
      <c r="E5" s="186"/>
      <c r="F5" s="186"/>
      <c r="G5" s="186"/>
      <c r="H5" s="530" t="s">
        <v>456</v>
      </c>
      <c r="I5" s="531"/>
      <c r="J5" s="532"/>
      <c r="K5" s="187"/>
      <c r="L5" s="495" t="s">
        <v>255</v>
      </c>
      <c r="M5" s="471"/>
    </row>
    <row r="6" spans="1:15" s="185" customFormat="1" ht="21">
      <c r="A6" s="188"/>
      <c r="H6" s="507" t="s">
        <v>469</v>
      </c>
      <c r="I6" s="508"/>
      <c r="J6" s="509"/>
      <c r="K6" s="189"/>
      <c r="L6" s="495" t="s">
        <v>468</v>
      </c>
      <c r="M6" s="471"/>
    </row>
    <row r="7" spans="1:15" s="185" customFormat="1" ht="21">
      <c r="A7" s="188"/>
      <c r="B7" s="470" t="s">
        <v>463</v>
      </c>
      <c r="C7" s="471"/>
      <c r="D7" s="471"/>
      <c r="E7" s="471"/>
      <c r="F7" s="471"/>
      <c r="G7" s="471"/>
      <c r="H7" s="471"/>
      <c r="I7" s="471"/>
      <c r="J7" s="471"/>
      <c r="L7" s="471"/>
      <c r="M7" s="471"/>
    </row>
    <row r="8" spans="1:15" s="185" customFormat="1" ht="11.25" customHeight="1">
      <c r="A8" s="188"/>
      <c r="B8" s="471"/>
      <c r="C8" s="471"/>
      <c r="D8" s="471"/>
      <c r="E8" s="471"/>
      <c r="F8" s="471"/>
      <c r="G8" s="471"/>
      <c r="H8" s="471"/>
      <c r="I8" s="471"/>
      <c r="J8" s="471"/>
      <c r="L8" s="471"/>
      <c r="M8" s="471"/>
    </row>
    <row r="9" spans="1:15" s="185" customFormat="1" ht="44.25" customHeight="1">
      <c r="A9" s="190"/>
      <c r="B9" s="577" t="s">
        <v>464</v>
      </c>
      <c r="C9" s="577"/>
      <c r="D9" s="577"/>
      <c r="E9" s="577"/>
      <c r="F9" s="577"/>
      <c r="G9" s="577"/>
      <c r="H9" s="577"/>
      <c r="I9" s="577"/>
      <c r="J9" s="577"/>
      <c r="L9" s="471"/>
      <c r="M9" s="471"/>
    </row>
    <row r="10" spans="1:15" s="185" customFormat="1" ht="12.75" customHeight="1">
      <c r="A10" s="528"/>
      <c r="B10" s="528"/>
      <c r="C10" s="528"/>
      <c r="D10" s="528"/>
      <c r="E10" s="528"/>
      <c r="F10" s="528"/>
      <c r="G10" s="528"/>
      <c r="H10" s="528"/>
      <c r="I10" s="528"/>
      <c r="J10" s="528"/>
      <c r="L10" s="471"/>
      <c r="M10" s="471"/>
    </row>
    <row r="11" spans="1:15" ht="29.25" customHeight="1">
      <c r="A11" s="589" t="s">
        <v>2</v>
      </c>
      <c r="B11" s="590"/>
      <c r="C11" s="593" t="s">
        <v>214</v>
      </c>
      <c r="D11" s="594"/>
      <c r="E11" s="595"/>
      <c r="F11" s="599" t="s">
        <v>21</v>
      </c>
      <c r="G11" s="601" t="s">
        <v>444</v>
      </c>
      <c r="H11" s="602"/>
      <c r="I11" s="602"/>
      <c r="J11" s="603"/>
      <c r="K11" s="192"/>
    </row>
    <row r="12" spans="1:15" ht="29.25" customHeight="1">
      <c r="A12" s="591"/>
      <c r="B12" s="592"/>
      <c r="C12" s="596"/>
      <c r="D12" s="597"/>
      <c r="E12" s="598"/>
      <c r="F12" s="600"/>
      <c r="G12" s="604"/>
      <c r="H12" s="605"/>
      <c r="I12" s="605"/>
      <c r="J12" s="606"/>
      <c r="K12" s="476"/>
    </row>
    <row r="13" spans="1:15" ht="25" customHeight="1">
      <c r="A13" s="533" t="s">
        <v>445</v>
      </c>
      <c r="B13" s="193" t="s">
        <v>269</v>
      </c>
      <c r="C13" s="24"/>
      <c r="D13" s="191" t="s">
        <v>3</v>
      </c>
      <c r="E13" s="24"/>
      <c r="F13" s="191" t="s">
        <v>414</v>
      </c>
      <c r="G13" s="519" t="s">
        <v>460</v>
      </c>
      <c r="H13" s="520"/>
      <c r="I13" s="520"/>
      <c r="J13" s="521"/>
      <c r="K13" s="194"/>
    </row>
    <row r="14" spans="1:15" ht="12" customHeight="1">
      <c r="A14" s="534"/>
      <c r="B14" s="529" t="str">
        <f>IF(G13="個人","住所","団体住所（所在地）")</f>
        <v>団体住所（所在地）</v>
      </c>
      <c r="C14" s="195" t="s">
        <v>46</v>
      </c>
      <c r="D14" s="511" t="s">
        <v>71</v>
      </c>
      <c r="E14" s="511"/>
      <c r="F14" s="511"/>
      <c r="G14" s="511" t="s">
        <v>123</v>
      </c>
      <c r="H14" s="511"/>
      <c r="I14" s="511"/>
      <c r="J14" s="511"/>
      <c r="K14" s="194"/>
      <c r="O14" s="196"/>
    </row>
    <row r="15" spans="1:15" ht="33.75" customHeight="1">
      <c r="A15" s="534"/>
      <c r="B15" s="529"/>
      <c r="C15" s="25"/>
      <c r="D15" s="546"/>
      <c r="E15" s="546"/>
      <c r="F15" s="546"/>
      <c r="G15" s="537"/>
      <c r="H15" s="537"/>
      <c r="I15" s="537"/>
      <c r="J15" s="537"/>
      <c r="K15" s="194"/>
      <c r="L15" s="588" t="s">
        <v>481</v>
      </c>
      <c r="M15" s="607"/>
      <c r="O15" s="196"/>
    </row>
    <row r="16" spans="1:15" ht="20.25" customHeight="1">
      <c r="A16" s="534"/>
      <c r="B16" s="197" t="str">
        <f>IF(G13="個人","氏名（フリガナ）","団体名（フリガナ）")</f>
        <v>団体名（フリガナ）</v>
      </c>
      <c r="C16" s="522"/>
      <c r="D16" s="523"/>
      <c r="E16" s="523"/>
      <c r="F16" s="523"/>
      <c r="G16" s="523"/>
      <c r="H16" s="523"/>
      <c r="I16" s="523"/>
      <c r="J16" s="524"/>
      <c r="K16" s="194"/>
      <c r="L16" s="607"/>
      <c r="M16" s="607"/>
      <c r="O16" s="196"/>
    </row>
    <row r="17" spans="1:20" ht="35.25" customHeight="1">
      <c r="A17" s="534"/>
      <c r="B17" s="198" t="str">
        <f>IF(G13="個人","氏名（芸名等）","団体名（主催者）")</f>
        <v>団体名（主催者）</v>
      </c>
      <c r="C17" s="510"/>
      <c r="D17" s="510"/>
      <c r="E17" s="510"/>
      <c r="F17" s="510"/>
      <c r="G17" s="510"/>
      <c r="H17" s="510"/>
      <c r="I17" s="510"/>
      <c r="J17" s="510"/>
      <c r="K17" s="194"/>
      <c r="L17" s="607"/>
      <c r="M17" s="607"/>
      <c r="O17" s="196"/>
    </row>
    <row r="18" spans="1:20" ht="35.25" customHeight="1">
      <c r="A18" s="534"/>
      <c r="B18" s="199" t="str">
        <f>IF(G13="個人","","代表者役職名")</f>
        <v>代表者役職名</v>
      </c>
      <c r="C18" s="516"/>
      <c r="D18" s="516"/>
      <c r="E18" s="516"/>
      <c r="F18" s="516"/>
      <c r="G18" s="516"/>
      <c r="H18" s="516"/>
      <c r="I18" s="516"/>
      <c r="J18" s="516"/>
      <c r="K18" s="194"/>
      <c r="L18" s="607"/>
      <c r="M18" s="607"/>
    </row>
    <row r="19" spans="1:20" ht="35.25" customHeight="1">
      <c r="A19" s="534"/>
      <c r="B19" s="199" t="s">
        <v>4</v>
      </c>
      <c r="C19" s="516"/>
      <c r="D19" s="516"/>
      <c r="E19" s="516"/>
      <c r="F19" s="516"/>
      <c r="G19" s="516"/>
      <c r="H19" s="516"/>
      <c r="I19" s="516"/>
      <c r="J19" s="516"/>
      <c r="K19" s="194"/>
      <c r="L19" s="607"/>
      <c r="M19" s="607"/>
    </row>
    <row r="20" spans="1:20" ht="35.25" customHeight="1">
      <c r="A20" s="534"/>
      <c r="B20" s="200" t="str">
        <f>IF(G13="個人","","団体電話番号")</f>
        <v>団体電話番号</v>
      </c>
      <c r="C20" s="525"/>
      <c r="D20" s="526"/>
      <c r="E20" s="526"/>
      <c r="F20" s="526"/>
      <c r="G20" s="526"/>
      <c r="H20" s="526"/>
      <c r="I20" s="526"/>
      <c r="J20" s="527"/>
      <c r="K20" s="194"/>
      <c r="L20" s="607"/>
      <c r="M20" s="607"/>
    </row>
    <row r="21" spans="1:20" ht="35.25" customHeight="1">
      <c r="A21" s="608" t="s">
        <v>446</v>
      </c>
      <c r="B21" s="200" t="str">
        <f>IF(G13="個人","","担当部署・所属")</f>
        <v>担当部署・所属</v>
      </c>
      <c r="C21" s="525"/>
      <c r="D21" s="526"/>
      <c r="E21" s="611"/>
      <c r="F21" s="612"/>
      <c r="G21" s="612"/>
      <c r="H21" s="612"/>
      <c r="I21" s="612"/>
      <c r="J21" s="613"/>
      <c r="K21" s="194"/>
    </row>
    <row r="22" spans="1:20" ht="35.25" customHeight="1">
      <c r="A22" s="609"/>
      <c r="B22" s="201" t="s">
        <v>440</v>
      </c>
      <c r="C22" s="517"/>
      <c r="D22" s="518"/>
      <c r="E22" s="167" t="str">
        <f>IF(G13="個人","電話番号","担当者電話番号")</f>
        <v>担当者電話番号</v>
      </c>
      <c r="F22" s="69"/>
      <c r="G22" s="512" t="s">
        <v>441</v>
      </c>
      <c r="H22" s="513"/>
      <c r="I22" s="514"/>
      <c r="J22" s="515"/>
      <c r="K22" s="8"/>
    </row>
    <row r="23" spans="1:20" ht="35.25" customHeight="1">
      <c r="A23" s="610"/>
      <c r="B23" s="202" t="s">
        <v>447</v>
      </c>
      <c r="C23" s="614"/>
      <c r="D23" s="615"/>
      <c r="E23" s="167" t="str">
        <f>IF(G13="個人","e-mail","担当者e-mail")</f>
        <v>担当者e-mail</v>
      </c>
      <c r="F23" s="525"/>
      <c r="G23" s="578"/>
      <c r="H23" s="578"/>
      <c r="I23" s="578"/>
      <c r="J23" s="579"/>
      <c r="K23" s="8"/>
    </row>
    <row r="24" spans="1:20" ht="21.75" customHeight="1">
      <c r="A24" s="616" t="s">
        <v>297</v>
      </c>
      <c r="B24" s="203" t="s">
        <v>0</v>
      </c>
      <c r="C24" s="580"/>
      <c r="D24" s="580"/>
      <c r="E24" s="580"/>
      <c r="F24" s="580"/>
      <c r="G24" s="580"/>
      <c r="H24" s="580"/>
      <c r="I24" s="580"/>
      <c r="J24" s="580"/>
    </row>
    <row r="25" spans="1:20" ht="55.5" customHeight="1">
      <c r="A25" s="616"/>
      <c r="B25" s="204" t="s">
        <v>1</v>
      </c>
      <c r="C25" s="581"/>
      <c r="D25" s="581"/>
      <c r="E25" s="581"/>
      <c r="F25" s="581"/>
      <c r="G25" s="581"/>
      <c r="H25" s="581"/>
      <c r="I25" s="581"/>
      <c r="J25" s="581"/>
      <c r="L25" s="587" t="s">
        <v>482</v>
      </c>
      <c r="M25" s="587"/>
    </row>
    <row r="26" spans="1:20" ht="18">
      <c r="A26" s="616"/>
      <c r="B26" s="584" t="s">
        <v>142</v>
      </c>
      <c r="C26" s="205" t="s">
        <v>44</v>
      </c>
      <c r="D26" s="206"/>
      <c r="E26" s="207" t="s">
        <v>45</v>
      </c>
      <c r="F26" s="544" t="s">
        <v>47</v>
      </c>
      <c r="G26" s="545"/>
      <c r="H26" s="208" t="s">
        <v>225</v>
      </c>
      <c r="I26" s="209" t="s">
        <v>48</v>
      </c>
      <c r="J26" s="210"/>
    </row>
    <row r="27" spans="1:20" ht="36" customHeight="1">
      <c r="A27" s="616"/>
      <c r="B27" s="584"/>
      <c r="C27" s="464" t="str">
        <f>IF(MIN(C28:C39),MIN(C28:C39),"")</f>
        <v/>
      </c>
      <c r="D27" s="206" t="s">
        <v>18</v>
      </c>
      <c r="E27" s="465" t="str">
        <f>IF(MAX(E28:E39),MAX(E28:E39),"")</f>
        <v/>
      </c>
      <c r="F27" s="566" t="str">
        <f>IF(F28="","",F28)</f>
        <v/>
      </c>
      <c r="G27" s="567"/>
      <c r="H27" s="466" t="str">
        <f>IF(H28="","","("&amp;H28)</f>
        <v/>
      </c>
      <c r="I27" s="467" t="str">
        <f>IF(I28="","",I28&amp;")")</f>
        <v/>
      </c>
      <c r="J27" s="468">
        <f>IF(ISBLANK(F29:F39),"",COUNTA(F29:F39))</f>
        <v>0</v>
      </c>
      <c r="L27" s="876" t="s">
        <v>502</v>
      </c>
      <c r="M27" s="876"/>
    </row>
    <row r="28" spans="1:20" ht="18.149999999999999" customHeight="1">
      <c r="A28" s="616"/>
      <c r="B28" s="584"/>
      <c r="C28" s="26"/>
      <c r="D28" s="246" t="s">
        <v>226</v>
      </c>
      <c r="E28" s="27"/>
      <c r="F28" s="582"/>
      <c r="G28" s="583"/>
      <c r="H28" s="176"/>
      <c r="I28" s="547"/>
      <c r="J28" s="548"/>
      <c r="K28" s="8">
        <v>1</v>
      </c>
      <c r="L28" s="588" t="s">
        <v>483</v>
      </c>
      <c r="M28" s="588"/>
      <c r="N28" s="196"/>
      <c r="O28" s="211" t="s">
        <v>380</v>
      </c>
      <c r="P28" s="196"/>
      <c r="Q28" s="196"/>
      <c r="R28" s="196"/>
      <c r="S28" s="196"/>
      <c r="T28" s="196"/>
    </row>
    <row r="29" spans="1:20" ht="18.149999999999999" customHeight="1">
      <c r="A29" s="616"/>
      <c r="B29" s="584"/>
      <c r="C29" s="28"/>
      <c r="D29" s="247" t="s">
        <v>226</v>
      </c>
      <c r="E29" s="29"/>
      <c r="F29" s="572"/>
      <c r="G29" s="573"/>
      <c r="H29" s="61"/>
      <c r="I29" s="551"/>
      <c r="J29" s="552"/>
      <c r="K29" s="8">
        <v>2</v>
      </c>
      <c r="L29" s="588"/>
      <c r="M29" s="588"/>
      <c r="N29" s="196"/>
      <c r="O29" s="211">
        <v>500</v>
      </c>
      <c r="P29" s="196"/>
      <c r="Q29" s="196"/>
      <c r="R29" s="196"/>
      <c r="S29" s="196"/>
      <c r="T29" s="196"/>
    </row>
    <row r="30" spans="1:20" ht="18.149999999999999" customHeight="1">
      <c r="A30" s="616"/>
      <c r="B30" s="584"/>
      <c r="C30" s="28"/>
      <c r="D30" s="247" t="s">
        <v>18</v>
      </c>
      <c r="E30" s="29"/>
      <c r="F30" s="572"/>
      <c r="G30" s="573"/>
      <c r="H30" s="61"/>
      <c r="I30" s="551"/>
      <c r="J30" s="552"/>
      <c r="K30" s="8">
        <v>3</v>
      </c>
      <c r="L30" s="588"/>
      <c r="M30" s="588"/>
      <c r="N30" s="196"/>
      <c r="O30" s="212">
        <v>1000</v>
      </c>
      <c r="P30" s="196"/>
      <c r="Q30" s="196"/>
      <c r="R30" s="196"/>
      <c r="S30" s="196"/>
      <c r="T30" s="196"/>
    </row>
    <row r="31" spans="1:20" ht="18.149999999999999" customHeight="1">
      <c r="A31" s="616"/>
      <c r="B31" s="584"/>
      <c r="C31" s="28"/>
      <c r="D31" s="247" t="s">
        <v>18</v>
      </c>
      <c r="E31" s="29"/>
      <c r="F31" s="572"/>
      <c r="G31" s="573"/>
      <c r="H31" s="61"/>
      <c r="I31" s="551"/>
      <c r="J31" s="552"/>
      <c r="K31" s="8">
        <v>4</v>
      </c>
      <c r="L31" s="588"/>
      <c r="M31" s="588"/>
      <c r="N31" s="196"/>
      <c r="O31" s="213">
        <v>2000</v>
      </c>
    </row>
    <row r="32" spans="1:20" ht="18.149999999999999" customHeight="1">
      <c r="A32" s="616"/>
      <c r="B32" s="584"/>
      <c r="C32" s="28"/>
      <c r="D32" s="247" t="s">
        <v>18</v>
      </c>
      <c r="E32" s="29"/>
      <c r="F32" s="572"/>
      <c r="G32" s="573"/>
      <c r="H32" s="61"/>
      <c r="I32" s="551"/>
      <c r="J32" s="552"/>
      <c r="K32" s="8">
        <v>5</v>
      </c>
      <c r="L32" s="588"/>
      <c r="M32" s="588"/>
      <c r="N32" s="196"/>
      <c r="O32" s="196"/>
    </row>
    <row r="33" spans="1:20" ht="18.149999999999999" customHeight="1">
      <c r="A33" s="616"/>
      <c r="B33" s="584"/>
      <c r="C33" s="28"/>
      <c r="D33" s="247" t="s">
        <v>18</v>
      </c>
      <c r="E33" s="29"/>
      <c r="F33" s="572"/>
      <c r="G33" s="573"/>
      <c r="H33" s="61"/>
      <c r="I33" s="551"/>
      <c r="J33" s="552"/>
      <c r="K33" s="8">
        <v>6</v>
      </c>
      <c r="L33" s="588"/>
      <c r="M33" s="588"/>
      <c r="N33" s="196"/>
      <c r="O33" s="196"/>
      <c r="P33" s="196"/>
      <c r="Q33" s="196"/>
      <c r="R33" s="196"/>
      <c r="S33" s="196"/>
      <c r="T33" s="196"/>
    </row>
    <row r="34" spans="1:20" ht="18.149999999999999" customHeight="1">
      <c r="A34" s="616"/>
      <c r="B34" s="584"/>
      <c r="C34" s="28"/>
      <c r="D34" s="247" t="s">
        <v>18</v>
      </c>
      <c r="E34" s="29"/>
      <c r="F34" s="572"/>
      <c r="G34" s="573"/>
      <c r="H34" s="61"/>
      <c r="I34" s="551"/>
      <c r="J34" s="552"/>
      <c r="K34" s="8">
        <v>7</v>
      </c>
      <c r="L34" s="588"/>
      <c r="M34" s="588"/>
      <c r="N34" s="196"/>
      <c r="O34" s="196"/>
      <c r="P34" s="196"/>
      <c r="Q34" s="196"/>
      <c r="R34" s="196"/>
      <c r="S34" s="196"/>
      <c r="T34" s="196"/>
    </row>
    <row r="35" spans="1:20" ht="18.149999999999999" customHeight="1">
      <c r="A35" s="616"/>
      <c r="B35" s="584"/>
      <c r="C35" s="28"/>
      <c r="D35" s="247" t="s">
        <v>18</v>
      </c>
      <c r="E35" s="29"/>
      <c r="F35" s="572"/>
      <c r="G35" s="574"/>
      <c r="H35" s="61"/>
      <c r="I35" s="551"/>
      <c r="J35" s="552"/>
      <c r="K35" s="8">
        <v>8</v>
      </c>
      <c r="L35" s="588"/>
      <c r="M35" s="588"/>
      <c r="N35" s="196"/>
      <c r="O35" s="196"/>
      <c r="P35" s="196"/>
      <c r="Q35" s="196"/>
      <c r="R35" s="196"/>
      <c r="S35" s="196"/>
      <c r="T35" s="196"/>
    </row>
    <row r="36" spans="1:20" ht="18.149999999999999" customHeight="1">
      <c r="A36" s="616"/>
      <c r="B36" s="584"/>
      <c r="C36" s="28"/>
      <c r="D36" s="247" t="s">
        <v>18</v>
      </c>
      <c r="E36" s="29"/>
      <c r="F36" s="572"/>
      <c r="G36" s="574"/>
      <c r="H36" s="61"/>
      <c r="I36" s="551"/>
      <c r="J36" s="552"/>
      <c r="K36" s="8">
        <v>9</v>
      </c>
      <c r="L36" s="588"/>
      <c r="M36" s="588"/>
      <c r="N36" s="196"/>
      <c r="O36" s="196"/>
      <c r="P36" s="196"/>
      <c r="Q36" s="196"/>
      <c r="R36" s="196"/>
      <c r="S36" s="196"/>
      <c r="T36" s="196"/>
    </row>
    <row r="37" spans="1:20" ht="18.149999999999999" customHeight="1">
      <c r="A37" s="616"/>
      <c r="B37" s="584"/>
      <c r="C37" s="28"/>
      <c r="D37" s="247" t="s">
        <v>18</v>
      </c>
      <c r="E37" s="29"/>
      <c r="F37" s="572"/>
      <c r="G37" s="574"/>
      <c r="H37" s="61"/>
      <c r="I37" s="551"/>
      <c r="J37" s="552"/>
      <c r="K37" s="8">
        <v>10</v>
      </c>
      <c r="L37" s="588"/>
      <c r="M37" s="588"/>
      <c r="N37" s="196"/>
      <c r="P37" s="196"/>
      <c r="Q37" s="196"/>
      <c r="R37" s="196"/>
      <c r="S37" s="196"/>
      <c r="T37" s="196"/>
    </row>
    <row r="38" spans="1:20" ht="18.149999999999999" customHeight="1">
      <c r="A38" s="616"/>
      <c r="B38" s="584"/>
      <c r="C38" s="28"/>
      <c r="D38" s="247" t="s">
        <v>18</v>
      </c>
      <c r="E38" s="29"/>
      <c r="F38" s="572"/>
      <c r="G38" s="574"/>
      <c r="H38" s="61"/>
      <c r="I38" s="551"/>
      <c r="J38" s="552"/>
      <c r="K38" s="8">
        <v>11</v>
      </c>
      <c r="L38" s="588"/>
      <c r="M38" s="588"/>
      <c r="N38" s="196"/>
      <c r="P38" s="196"/>
      <c r="Q38" s="196"/>
      <c r="R38" s="196"/>
      <c r="S38" s="196"/>
      <c r="T38" s="196"/>
    </row>
    <row r="39" spans="1:20" ht="18.149999999999999" customHeight="1">
      <c r="A39" s="616"/>
      <c r="B39" s="584"/>
      <c r="C39" s="138"/>
      <c r="D39" s="248" t="s">
        <v>18</v>
      </c>
      <c r="E39" s="139"/>
      <c r="F39" s="575"/>
      <c r="G39" s="576"/>
      <c r="H39" s="160"/>
      <c r="I39" s="585"/>
      <c r="J39" s="586"/>
      <c r="K39" s="8">
        <v>12</v>
      </c>
      <c r="L39" s="588"/>
      <c r="M39" s="588"/>
      <c r="N39" s="196"/>
      <c r="T39" s="196"/>
    </row>
    <row r="40" spans="1:20" ht="26.25" customHeight="1">
      <c r="A40" s="616"/>
      <c r="B40" s="617"/>
      <c r="C40" s="214" t="s">
        <v>138</v>
      </c>
      <c r="D40" s="562" t="s">
        <v>139</v>
      </c>
      <c r="E40" s="563"/>
      <c r="F40" s="564" t="s">
        <v>140</v>
      </c>
      <c r="G40" s="565"/>
      <c r="H40" s="549" t="s">
        <v>141</v>
      </c>
      <c r="I40" s="549"/>
      <c r="J40" s="550"/>
      <c r="L40" s="496"/>
    </row>
    <row r="41" spans="1:20" ht="26.25" customHeight="1">
      <c r="A41" s="616"/>
      <c r="B41" s="617"/>
      <c r="C41" s="215" t="s">
        <v>248</v>
      </c>
      <c r="D41" s="216"/>
      <c r="E41" s="217">
        <f>収入!E6</f>
        <v>0</v>
      </c>
      <c r="F41" s="218" t="s">
        <v>448</v>
      </c>
      <c r="G41" s="219" t="str">
        <f>IF(F41=支出!$E$21,支出!$D$21,IF(F41=支出!$E$22,支出!$D$22,IF(F41=支出!$E$23,支出!$D$23,"")))</f>
        <v/>
      </c>
      <c r="H41" s="220"/>
      <c r="I41" s="570">
        <f>支出!F7</f>
        <v>0</v>
      </c>
      <c r="J41" s="571"/>
      <c r="L41" s="875" t="s">
        <v>503</v>
      </c>
    </row>
    <row r="42" spans="1:20" ht="26.25" customHeight="1">
      <c r="A42" s="616"/>
      <c r="B42" s="617"/>
      <c r="C42" s="221" t="s">
        <v>233</v>
      </c>
      <c r="D42" s="222"/>
      <c r="E42" s="223">
        <f>収入!E7</f>
        <v>0</v>
      </c>
      <c r="F42" s="224" t="s">
        <v>284</v>
      </c>
      <c r="G42" s="225" t="str">
        <f>IF(F42=支出!$E$21,支出!$D$21,IF(F42=支出!$E$22,支出!$D$22,IF(F42=支出!$E$23,支出!$D$23,"")))</f>
        <v/>
      </c>
      <c r="H42" s="226"/>
      <c r="I42" s="568">
        <f>支出!F8</f>
        <v>0</v>
      </c>
      <c r="J42" s="569"/>
      <c r="L42" s="875" t="s">
        <v>504</v>
      </c>
    </row>
    <row r="43" spans="1:20" ht="26.25" customHeight="1">
      <c r="A43" s="616"/>
      <c r="B43" s="617"/>
      <c r="C43" s="474" t="s">
        <v>404</v>
      </c>
      <c r="D43" s="222"/>
      <c r="E43" s="223">
        <f>収入!E9</f>
        <v>0</v>
      </c>
      <c r="F43" s="227" t="s">
        <v>286</v>
      </c>
      <c r="G43" s="228" t="str">
        <f>IF(F43=支出!$E$21,支出!$D$21,IF(F43=支出!$E$22,支出!$D$22,IF(F43=支出!$E$23,支出!$D$23,"")))</f>
        <v/>
      </c>
      <c r="H43" s="229"/>
      <c r="I43" s="542">
        <f>支出!F9</f>
        <v>0</v>
      </c>
      <c r="J43" s="543"/>
    </row>
    <row r="44" spans="1:20" ht="26.25" customHeight="1">
      <c r="A44" s="616"/>
      <c r="B44" s="617"/>
      <c r="C44" s="221" t="s">
        <v>249</v>
      </c>
      <c r="D44" s="222"/>
      <c r="E44" s="223">
        <f>収入!E10</f>
        <v>0</v>
      </c>
      <c r="F44" s="227" t="s">
        <v>285</v>
      </c>
      <c r="G44" s="228" t="str">
        <f>IF(F44=支出!$E$21,支出!$D$21,IF(F44=支出!$E$22,支出!$D$22,IF(F44=支出!$E$23,支出!$D$23,"")))</f>
        <v/>
      </c>
      <c r="H44" s="229"/>
      <c r="I44" s="542">
        <f>支出!F10</f>
        <v>0</v>
      </c>
      <c r="J44" s="543"/>
    </row>
    <row r="45" spans="1:20" ht="26.25" customHeight="1">
      <c r="A45" s="616"/>
      <c r="B45" s="617"/>
      <c r="C45" s="221" t="s">
        <v>250</v>
      </c>
      <c r="D45" s="222"/>
      <c r="E45" s="223">
        <f>収入!E11</f>
        <v>0</v>
      </c>
      <c r="F45" s="227" t="s">
        <v>287</v>
      </c>
      <c r="G45" s="230" t="str">
        <f>IF(F45=支出!$E$21,支出!$D$21,IF(F45=支出!$E$22,支出!$D$22,IF(F45=支出!$E$23,支出!$D$23,"")))</f>
        <v/>
      </c>
      <c r="H45" s="229"/>
      <c r="I45" s="542">
        <f>支出!F11</f>
        <v>0</v>
      </c>
      <c r="J45" s="543"/>
    </row>
    <row r="46" spans="1:20" ht="26.25" customHeight="1">
      <c r="A46" s="616"/>
      <c r="B46" s="617"/>
      <c r="C46" s="221" t="s">
        <v>251</v>
      </c>
      <c r="D46" s="222"/>
      <c r="E46" s="223">
        <f>収入!E12</f>
        <v>0</v>
      </c>
      <c r="F46" s="227" t="s">
        <v>288</v>
      </c>
      <c r="G46" s="230" t="str">
        <f>IF(F46=支出!$E$21,支出!$D$21,IF(F46=支出!$E$22,支出!$D$22,IF(F46=支出!$E$23,支出!$D$23,"")))</f>
        <v/>
      </c>
      <c r="H46" s="229"/>
      <c r="I46" s="542">
        <f>支出!F12</f>
        <v>0</v>
      </c>
      <c r="J46" s="543"/>
    </row>
    <row r="47" spans="1:20" ht="26.25" customHeight="1">
      <c r="A47" s="616"/>
      <c r="B47" s="617"/>
      <c r="C47" s="475" t="s">
        <v>381</v>
      </c>
      <c r="D47" s="222"/>
      <c r="E47" s="223">
        <f>収入!E13</f>
        <v>0</v>
      </c>
      <c r="F47" s="227" t="s">
        <v>289</v>
      </c>
      <c r="G47" s="230" t="str">
        <f>IF(F47=支出!$E$21,支出!$D$21,IF(F47=支出!$E$22,支出!$D$22,IF(F47=支出!$E$23,支出!$D$23,"")))</f>
        <v/>
      </c>
      <c r="H47" s="229"/>
      <c r="I47" s="542">
        <f>支出!F13</f>
        <v>0</v>
      </c>
      <c r="J47" s="543"/>
    </row>
    <row r="48" spans="1:20" ht="26.25" customHeight="1">
      <c r="A48" s="616"/>
      <c r="B48" s="617"/>
      <c r="C48" s="231" t="s">
        <v>252</v>
      </c>
      <c r="D48" s="232"/>
      <c r="E48" s="233">
        <f>収入!E14</f>
        <v>0</v>
      </c>
      <c r="F48" s="227" t="s">
        <v>434</v>
      </c>
      <c r="G48" s="230" t="str">
        <f>IF(F48=支出!$E$21,支出!$D$21,IF(F48=支出!$E$22,支出!$D$22,IF(F48=支出!$E$23,支出!$D$23,"")))</f>
        <v/>
      </c>
      <c r="H48" s="229"/>
      <c r="I48" s="542">
        <f>支出!F14</f>
        <v>0</v>
      </c>
      <c r="J48" s="543"/>
    </row>
    <row r="49" spans="1:20" ht="26.25" customHeight="1">
      <c r="A49" s="616"/>
      <c r="B49" s="617"/>
      <c r="C49" s="553" t="s">
        <v>232</v>
      </c>
      <c r="D49" s="559"/>
      <c r="E49" s="556">
        <f>収入!E5</f>
        <v>0</v>
      </c>
      <c r="F49" s="234" t="s">
        <v>435</v>
      </c>
      <c r="G49" s="235" t="str">
        <f>IF(F49=支出!$E$21,支出!$D$21,IF(F49=支出!$E$22,支出!$D$22,IF(F49=支出!$E$23,支出!$D$23,"")))</f>
        <v/>
      </c>
      <c r="H49" s="229"/>
      <c r="I49" s="542">
        <f>支出!F15</f>
        <v>0</v>
      </c>
      <c r="J49" s="543"/>
    </row>
    <row r="50" spans="1:20" ht="26.25" customHeight="1">
      <c r="A50" s="616"/>
      <c r="B50" s="617"/>
      <c r="C50" s="554"/>
      <c r="D50" s="560"/>
      <c r="E50" s="557"/>
      <c r="F50" s="236" t="s">
        <v>290</v>
      </c>
      <c r="G50" s="237" t="str">
        <f>IF(F50=支出!$E$21,支出!$D$21,IF(F50=支出!$E$22,支出!$D$22,IF(F50=支出!$E$23,支出!$D$23,"")))</f>
        <v/>
      </c>
      <c r="H50" s="238"/>
      <c r="I50" s="540">
        <f>支出!F16</f>
        <v>0</v>
      </c>
      <c r="J50" s="541"/>
    </row>
    <row r="51" spans="1:20" ht="26.25" customHeight="1">
      <c r="A51" s="616"/>
      <c r="B51" s="617"/>
      <c r="C51" s="555"/>
      <c r="D51" s="561"/>
      <c r="E51" s="558"/>
      <c r="F51" s="234" t="s">
        <v>291</v>
      </c>
      <c r="G51" s="235" t="str">
        <f>IF(F51=支出!$E$21,支出!$D$21,IF(F51=支出!$E$22,支出!$D$22,IF(F51=支出!$E$23,支出!$D$23,"")))</f>
        <v/>
      </c>
      <c r="H51" s="229"/>
      <c r="I51" s="542">
        <f>支出!F17</f>
        <v>0</v>
      </c>
      <c r="J51" s="543"/>
    </row>
    <row r="52" spans="1:20" ht="26.25" customHeight="1" thickBot="1">
      <c r="A52" s="616"/>
      <c r="B52" s="617"/>
      <c r="C52" s="497" t="s">
        <v>485</v>
      </c>
      <c r="D52" s="498"/>
      <c r="E52" s="499" t="str">
        <f>IFERROR(I54-E50-E53,"自動計算")</f>
        <v>自動計算</v>
      </c>
      <c r="F52" s="236" t="s">
        <v>292</v>
      </c>
      <c r="G52" s="237" t="str">
        <f>IF(F52=支出!$E$21,支出!$D$21,IF(F52=支出!$E$22,支出!$D$22,IF(F52=支出!$E$23,支出!$D$23,"")))</f>
        <v/>
      </c>
      <c r="H52" s="238"/>
      <c r="I52" s="540">
        <f>支出!F18</f>
        <v>0</v>
      </c>
      <c r="J52" s="541"/>
      <c r="O52" s="196"/>
    </row>
    <row r="53" spans="1:20" ht="45" customHeight="1" thickTop="1" thickBot="1">
      <c r="A53" s="616"/>
      <c r="B53" s="617"/>
      <c r="C53" s="500" t="s">
        <v>486</v>
      </c>
      <c r="D53" s="501"/>
      <c r="E53" s="502" t="s">
        <v>487</v>
      </c>
      <c r="F53" s="535" t="s">
        <v>457</v>
      </c>
      <c r="G53" s="536"/>
      <c r="H53" s="240"/>
      <c r="I53" s="538">
        <f>支出!F19</f>
        <v>0</v>
      </c>
      <c r="J53" s="539"/>
      <c r="O53" s="196"/>
    </row>
    <row r="54" spans="1:20" ht="39.9" customHeight="1" thickTop="1" thickBot="1">
      <c r="A54" s="616"/>
      <c r="B54" s="600"/>
      <c r="C54" s="241" t="s">
        <v>382</v>
      </c>
      <c r="D54" s="239"/>
      <c r="E54" s="242">
        <f>総表!I54</f>
        <v>0</v>
      </c>
      <c r="F54" s="535" t="s">
        <v>411</v>
      </c>
      <c r="G54" s="536"/>
      <c r="H54" s="240"/>
      <c r="I54" s="538">
        <f>支出!F6</f>
        <v>0</v>
      </c>
      <c r="J54" s="539"/>
      <c r="K54" s="8"/>
      <c r="L54" s="473"/>
      <c r="M54" s="473"/>
      <c r="O54" s="196"/>
      <c r="P54" s="196"/>
      <c r="Q54" s="196"/>
      <c r="R54" s="196"/>
      <c r="S54" s="196"/>
    </row>
    <row r="55" spans="1:20" ht="24.75" customHeight="1">
      <c r="A55" s="9" t="s">
        <v>484</v>
      </c>
      <c r="B55" s="243"/>
      <c r="C55" s="243"/>
      <c r="D55" s="243"/>
      <c r="E55" s="243"/>
      <c r="F55" s="243"/>
      <c r="G55" s="243"/>
      <c r="H55" s="243"/>
      <c r="I55" s="243"/>
      <c r="J55" s="243"/>
      <c r="L55" s="473"/>
      <c r="M55" s="473"/>
      <c r="N55" s="196"/>
      <c r="O55" s="196"/>
      <c r="P55" s="196"/>
      <c r="Q55" s="196"/>
      <c r="R55" s="196"/>
      <c r="S55" s="196"/>
      <c r="T55" s="196"/>
    </row>
    <row r="56" spans="1:20" ht="23.25" customHeight="1">
      <c r="A56" s="495" t="s">
        <v>494</v>
      </c>
      <c r="B56" s="245"/>
      <c r="C56" s="243"/>
      <c r="D56" s="243"/>
      <c r="E56" s="243"/>
      <c r="F56" s="243"/>
      <c r="G56" s="243"/>
      <c r="H56" s="243"/>
      <c r="I56" s="243"/>
      <c r="J56" s="243"/>
      <c r="K56" s="8"/>
      <c r="L56" s="473"/>
      <c r="M56" s="473"/>
      <c r="N56" s="196"/>
      <c r="O56" s="196"/>
      <c r="P56" s="196"/>
      <c r="Q56" s="196"/>
      <c r="R56" s="196"/>
      <c r="S56" s="196"/>
    </row>
    <row r="57" spans="1:20" ht="16.5">
      <c r="A57" s="243"/>
      <c r="B57" s="244"/>
      <c r="C57" s="243"/>
      <c r="D57" s="243"/>
      <c r="E57" s="243"/>
      <c r="F57" s="243"/>
      <c r="G57" s="243"/>
      <c r="H57" s="243"/>
      <c r="I57" s="243"/>
      <c r="J57" s="243"/>
      <c r="K57" s="8"/>
      <c r="L57" s="473"/>
      <c r="M57" s="473"/>
      <c r="N57" s="196"/>
      <c r="O57" s="196"/>
      <c r="P57" s="196"/>
      <c r="Q57" s="196"/>
      <c r="R57" s="196"/>
      <c r="S57" s="196"/>
      <c r="T57" s="196"/>
    </row>
    <row r="58" spans="1:20" ht="16.5" hidden="1">
      <c r="A58" s="243" t="s">
        <v>488</v>
      </c>
      <c r="B58" s="504">
        <f>個表!C4</f>
        <v>0</v>
      </c>
      <c r="C58" s="243"/>
      <c r="D58" s="243"/>
      <c r="E58" s="243"/>
      <c r="F58" s="243"/>
      <c r="G58" s="243"/>
      <c r="H58" s="243"/>
      <c r="I58" s="243"/>
      <c r="J58" s="243"/>
      <c r="K58" s="8"/>
      <c r="L58" s="505" t="s">
        <v>491</v>
      </c>
      <c r="M58" s="473"/>
      <c r="N58" s="196"/>
      <c r="O58" s="196"/>
      <c r="P58" s="196"/>
      <c r="Q58" s="196"/>
      <c r="R58" s="196"/>
      <c r="S58" s="196"/>
      <c r="T58" s="196"/>
    </row>
    <row r="59" spans="1:20" hidden="1">
      <c r="A59" s="183" t="s">
        <v>489</v>
      </c>
      <c r="B59" s="183">
        <f>個表!C12</f>
        <v>0</v>
      </c>
      <c r="K59" s="8"/>
      <c r="L59" s="505" t="s">
        <v>491</v>
      </c>
      <c r="M59" s="473"/>
      <c r="N59" s="196"/>
      <c r="O59" s="196"/>
      <c r="P59" s="196"/>
      <c r="Q59" s="196"/>
      <c r="R59" s="196"/>
      <c r="S59" s="196"/>
      <c r="T59" s="196"/>
    </row>
    <row r="60" spans="1:20" hidden="1">
      <c r="A60" s="183" t="s">
        <v>490</v>
      </c>
      <c r="B60" s="183">
        <f>個表!C17</f>
        <v>0</v>
      </c>
      <c r="K60" s="8"/>
      <c r="L60" s="505" t="s">
        <v>491</v>
      </c>
      <c r="M60" s="473"/>
      <c r="N60" s="196"/>
      <c r="O60" s="196"/>
      <c r="P60" s="196"/>
      <c r="Q60" s="196"/>
      <c r="R60" s="196"/>
      <c r="S60" s="196"/>
      <c r="T60" s="196"/>
    </row>
    <row r="61" spans="1:20">
      <c r="K61" s="8"/>
      <c r="L61" s="473"/>
      <c r="M61" s="473"/>
      <c r="N61" s="196"/>
      <c r="O61" s="196"/>
      <c r="P61" s="196"/>
      <c r="Q61" s="196"/>
      <c r="R61" s="196"/>
      <c r="S61" s="196"/>
      <c r="T61" s="196"/>
    </row>
    <row r="62" spans="1:20">
      <c r="K62" s="8"/>
      <c r="L62" s="473"/>
      <c r="M62" s="473"/>
      <c r="N62" s="196"/>
      <c r="O62" s="196"/>
      <c r="P62" s="196"/>
      <c r="Q62" s="196"/>
      <c r="R62" s="196"/>
      <c r="S62" s="196"/>
      <c r="T62" s="196"/>
    </row>
    <row r="63" spans="1:20">
      <c r="K63" s="8"/>
      <c r="L63" s="473"/>
      <c r="M63" s="473"/>
      <c r="N63" s="196"/>
      <c r="O63" s="196"/>
      <c r="P63" s="196"/>
      <c r="Q63" s="196"/>
      <c r="R63" s="196"/>
      <c r="S63" s="196"/>
      <c r="T63" s="196"/>
    </row>
    <row r="64" spans="1:20">
      <c r="K64" s="8"/>
      <c r="L64" s="473"/>
      <c r="M64" s="473"/>
      <c r="N64" s="196"/>
      <c r="O64" s="196"/>
      <c r="P64" s="196"/>
      <c r="Q64" s="196"/>
      <c r="R64" s="196"/>
      <c r="S64" s="196"/>
      <c r="T64" s="196"/>
    </row>
    <row r="65" spans="11:20">
      <c r="K65" s="8"/>
      <c r="L65" s="473"/>
      <c r="M65" s="473"/>
      <c r="N65" s="196"/>
      <c r="O65" s="196"/>
      <c r="P65" s="196"/>
      <c r="Q65" s="196"/>
      <c r="R65" s="196"/>
      <c r="S65" s="196"/>
      <c r="T65" s="196"/>
    </row>
    <row r="66" spans="11:20">
      <c r="K66" s="8"/>
      <c r="L66" s="473"/>
      <c r="M66" s="473"/>
      <c r="N66" s="196"/>
      <c r="O66" s="196"/>
      <c r="P66" s="196"/>
      <c r="Q66" s="196"/>
      <c r="R66" s="196"/>
      <c r="S66" s="196"/>
      <c r="T66" s="196"/>
    </row>
    <row r="67" spans="11:20">
      <c r="K67" s="8"/>
      <c r="L67" s="473"/>
      <c r="M67" s="473"/>
      <c r="N67" s="196"/>
      <c r="O67" s="196"/>
      <c r="P67" s="196"/>
      <c r="Q67" s="196"/>
      <c r="R67" s="196"/>
      <c r="S67" s="196"/>
      <c r="T67" s="196"/>
    </row>
    <row r="68" spans="11:20">
      <c r="K68" s="8"/>
      <c r="L68" s="473"/>
      <c r="M68" s="473"/>
      <c r="N68" s="196"/>
      <c r="P68" s="196"/>
      <c r="Q68" s="196"/>
      <c r="R68" s="196"/>
      <c r="S68" s="196"/>
      <c r="T68" s="196"/>
    </row>
    <row r="69" spans="11:20">
      <c r="K69" s="8"/>
      <c r="L69" s="473"/>
      <c r="M69" s="473"/>
      <c r="N69" s="196"/>
      <c r="P69" s="196"/>
      <c r="Q69" s="196"/>
      <c r="R69" s="196"/>
      <c r="S69" s="196"/>
      <c r="T69" s="196"/>
    </row>
    <row r="70" spans="11:20">
      <c r="N70" s="196"/>
      <c r="T70" s="196"/>
    </row>
  </sheetData>
  <customSheetViews>
    <customSheetView guid="{1931C2DD-0477-40D3-ABFA-7C96E25F8814}" scale="80" hiddenColumns="1">
      <selection activeCell="M1" sqref="M1:S1048576"/>
      <pageMargins left="0.70866141732283472" right="0.70866141732283472" top="0.74803149606299213" bottom="0.74803149606299213" header="0.31496062992125984" footer="0.31496062992125984"/>
      <pageSetup paperSize="9" scale="61" fitToHeight="0" orientation="portrait" r:id="rId1"/>
    </customSheetView>
  </customSheetViews>
  <mergeCells count="86">
    <mergeCell ref="L27:M27"/>
    <mergeCell ref="L25:M25"/>
    <mergeCell ref="L28:M39"/>
    <mergeCell ref="A11:B12"/>
    <mergeCell ref="C11:E12"/>
    <mergeCell ref="F11:F12"/>
    <mergeCell ref="G11:J12"/>
    <mergeCell ref="L15:M20"/>
    <mergeCell ref="I38:J38"/>
    <mergeCell ref="I35:J35"/>
    <mergeCell ref="I36:J36"/>
    <mergeCell ref="A21:A23"/>
    <mergeCell ref="C21:D21"/>
    <mergeCell ref="E21:J21"/>
    <mergeCell ref="C23:D23"/>
    <mergeCell ref="A24:A54"/>
    <mergeCell ref="B40:B54"/>
    <mergeCell ref="B9:J9"/>
    <mergeCell ref="I30:J30"/>
    <mergeCell ref="F23:J23"/>
    <mergeCell ref="C24:J24"/>
    <mergeCell ref="C25:J25"/>
    <mergeCell ref="C19:J19"/>
    <mergeCell ref="F28:G28"/>
    <mergeCell ref="F29:G29"/>
    <mergeCell ref="F30:G30"/>
    <mergeCell ref="I29:J29"/>
    <mergeCell ref="B26:B39"/>
    <mergeCell ref="I34:J34"/>
    <mergeCell ref="I39:J39"/>
    <mergeCell ref="I37:J37"/>
    <mergeCell ref="F35:G35"/>
    <mergeCell ref="F36:G36"/>
    <mergeCell ref="I49:J49"/>
    <mergeCell ref="I53:J53"/>
    <mergeCell ref="F27:G27"/>
    <mergeCell ref="I48:J48"/>
    <mergeCell ref="I47:J47"/>
    <mergeCell ref="I46:J46"/>
    <mergeCell ref="I43:J43"/>
    <mergeCell ref="I42:J42"/>
    <mergeCell ref="I41:J41"/>
    <mergeCell ref="F31:G31"/>
    <mergeCell ref="F37:G37"/>
    <mergeCell ref="F38:G38"/>
    <mergeCell ref="F39:G39"/>
    <mergeCell ref="F32:G32"/>
    <mergeCell ref="F33:G33"/>
    <mergeCell ref="F34:G34"/>
    <mergeCell ref="C49:C51"/>
    <mergeCell ref="E49:E51"/>
    <mergeCell ref="D49:D51"/>
    <mergeCell ref="D40:E40"/>
    <mergeCell ref="F40:G40"/>
    <mergeCell ref="F54:G54"/>
    <mergeCell ref="F53:G53"/>
    <mergeCell ref="G15:J15"/>
    <mergeCell ref="I54:J54"/>
    <mergeCell ref="I52:J52"/>
    <mergeCell ref="I51:J51"/>
    <mergeCell ref="I50:J50"/>
    <mergeCell ref="F26:G26"/>
    <mergeCell ref="I45:J45"/>
    <mergeCell ref="I44:J44"/>
    <mergeCell ref="D15:F15"/>
    <mergeCell ref="I28:J28"/>
    <mergeCell ref="H40:J40"/>
    <mergeCell ref="I31:J31"/>
    <mergeCell ref="I32:J32"/>
    <mergeCell ref="I33:J33"/>
    <mergeCell ref="A4:J4"/>
    <mergeCell ref="H6:J6"/>
    <mergeCell ref="C17:J17"/>
    <mergeCell ref="G14:J14"/>
    <mergeCell ref="G22:H22"/>
    <mergeCell ref="I22:J22"/>
    <mergeCell ref="C18:J18"/>
    <mergeCell ref="D14:F14"/>
    <mergeCell ref="C22:D22"/>
    <mergeCell ref="G13:J13"/>
    <mergeCell ref="C16:J16"/>
    <mergeCell ref="C20:J20"/>
    <mergeCell ref="A10:J10"/>
    <mergeCell ref="B14:B15"/>
    <mergeCell ref="H5:J5"/>
    <mergeCell ref="A13:A20"/>
  </mergeCells>
  <phoneticPr fontId="5"/>
  <conditionalFormatting sqref="B18:J18 B20:J20 B21:C21 E21">
    <cfRule type="expression" dxfId="35" priority="2">
      <formula>$G$13="個人"</formula>
    </cfRule>
  </conditionalFormatting>
  <conditionalFormatting sqref="E53">
    <cfRule type="containsText" dxfId="34" priority="1" operator="containsText" text="金額を入力">
      <formula>NOT(ISERROR(SEARCH("金額を入力",E53)))</formula>
    </cfRule>
  </conditionalFormatting>
  <dataValidations count="12">
    <dataValidation imeMode="halfAlpha" operator="greaterThanOrEqual" allowBlank="1" showInputMessage="1" showErrorMessage="1" sqref="E13 C13:C14" xr:uid="{00000000-0002-0000-0200-000000000000}"/>
    <dataValidation type="list" allowBlank="1" showInputMessage="1" showErrorMessage="1" sqref="H28:H39 C15" xr:uid="{00000000-0002-0000-02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 xr:uid="{00000000-0002-0000-0200-000002000000}">
      <formula1>INDIRECT($C$11)</formula1>
    </dataValidation>
    <dataValidation allowBlank="1" showInputMessage="1" showErrorMessage="1" error="2021/11/1～2021/11/19の間でご記入ください。" sqref="H6:J6" xr:uid="{D423ACED-2BC6-45D9-AEDB-0E534615E93F}"/>
    <dataValidation imeMode="fullKatakana" allowBlank="1" showInputMessage="1" showErrorMessage="1" sqref="C16:J16 C22:D22 C24:J24" xr:uid="{00000000-0002-0000-0200-000004000000}"/>
    <dataValidation type="list" allowBlank="1" showInputMessage="1" showErrorMessage="1" sqref="G13:J13" xr:uid="{00000000-0002-0000-0200-000005000000}">
      <formula1>"団体,個人"</formula1>
    </dataValidation>
    <dataValidation type="date" allowBlank="1" showInputMessage="1" showErrorMessage="1" errorTitle="公演日を記載してください。" error="2022/4/1～2023/3/31で記載してください。" sqref="C28:C39 E28:E39" xr:uid="{00000000-0002-0000-0200-000007000000}">
      <formula1>44652</formula1>
      <formula2>45016</formula2>
    </dataValidation>
    <dataValidation imeMode="halfAlpha" allowBlank="1" showInputMessage="1" showErrorMessage="1" prompt="ハイフンを入れた形式で入力してください。_x000a_ex.) 03-3265-7411" sqref="I22:J22 F22 C20:J20" xr:uid="{00000000-0002-0000-0200-000008000000}"/>
    <dataValidation imeMode="halfAlpha" allowBlank="1" showInputMessage="1" showErrorMessage="1" sqref="F23:J23" xr:uid="{00000000-0002-0000-0200-000009000000}"/>
    <dataValidation type="custom" allowBlank="1" showInputMessage="1" showErrorMessage="1" error="個人の場合、入力は不要です。" sqref="C18:F18" xr:uid="{00000000-0002-0000-0200-00000A000000}">
      <formula1>G13="団体"</formula1>
    </dataValidation>
    <dataValidation type="custom" allowBlank="1" showInputMessage="1" showErrorMessage="1" error="個人の場合、入力は不要です。" sqref="G18" xr:uid="{00000000-0002-0000-0200-00000B000000}">
      <formula1>#REF!="団体"</formula1>
    </dataValidation>
    <dataValidation type="custom" allowBlank="1" showInputMessage="1" showErrorMessage="1" error="個人の場合、入力は不要です。" sqref="H18:J18" xr:uid="{00000000-0002-0000-0200-00000C000000}">
      <formula1>M13="団体"</formula1>
    </dataValidation>
  </dataValidations>
  <printOptions horizontalCentered="1"/>
  <pageMargins left="0.78740157480314965" right="0.78740157480314965" top="0.39370078740157483" bottom="0.78740157480314965" header="0" footer="0.59055118110236227"/>
  <pageSetup paperSize="9" scale="52" orientation="portrait" r:id="rId2"/>
  <headerFooter scaleWithDoc="0">
    <oddFooter>&amp;R&amp;"ＭＳ ゴシック,標準"整理番号：（事務局記入欄）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80"/>
  <sheetViews>
    <sheetView view="pageBreakPreview" topLeftCell="B1" zoomScale="70" zoomScaleNormal="50" zoomScaleSheetLayoutView="70" zoomScalePageLayoutView="55" workbookViewId="0">
      <selection activeCell="A10" sqref="C10:D10"/>
    </sheetView>
  </sheetViews>
  <sheetFormatPr defaultColWidth="9" defaultRowHeight="16.5"/>
  <cols>
    <col min="1" max="1" width="4.4140625" style="9" bestFit="1" customWidth="1"/>
    <col min="2" max="3" width="3.58203125" style="10" customWidth="1"/>
    <col min="4" max="5" width="12.58203125" style="10" customWidth="1"/>
    <col min="6" max="7" width="15.58203125" style="10" customWidth="1"/>
    <col min="8" max="8" width="21.58203125" style="10" customWidth="1"/>
    <col min="9" max="10" width="12.58203125" style="10" customWidth="1"/>
    <col min="11" max="11" width="16.58203125" style="10" customWidth="1"/>
    <col min="12" max="12" width="19.08203125" style="10" customWidth="1"/>
    <col min="13" max="13" width="11.6640625" style="10" customWidth="1"/>
    <col min="14" max="14" width="50.58203125" style="11" customWidth="1"/>
    <col min="15" max="16384" width="9" style="9"/>
  </cols>
  <sheetData>
    <row r="1" spans="1:15" s="32" customFormat="1" ht="29.25" customHeight="1">
      <c r="A1" s="30"/>
      <c r="B1" s="31" t="s">
        <v>246</v>
      </c>
      <c r="C1" s="30"/>
      <c r="H1" s="33"/>
      <c r="I1" s="33"/>
      <c r="J1" s="73"/>
      <c r="N1" s="877"/>
      <c r="O1" s="477"/>
    </row>
    <row r="2" spans="1:15" ht="35.15" customHeight="1">
      <c r="B2" s="654" t="s">
        <v>228</v>
      </c>
      <c r="C2" s="654"/>
      <c r="D2" s="654"/>
      <c r="E2" s="655" t="str">
        <f>IF(総表!C17="","",総表!C17)</f>
        <v/>
      </c>
      <c r="F2" s="655"/>
      <c r="G2" s="655"/>
      <c r="H2" s="178" t="s">
        <v>462</v>
      </c>
      <c r="I2" s="655" t="str">
        <f>IF(総表!C25="","",総表!C25)</f>
        <v/>
      </c>
      <c r="J2" s="655"/>
      <c r="K2" s="655"/>
      <c r="L2" s="655"/>
      <c r="M2" s="655"/>
      <c r="N2" s="478" t="s">
        <v>240</v>
      </c>
    </row>
    <row r="3" spans="1:15" ht="18.75" customHeight="1">
      <c r="B3" s="656" t="s">
        <v>14</v>
      </c>
      <c r="C3" s="645" t="s">
        <v>384</v>
      </c>
      <c r="D3" s="646"/>
      <c r="E3" s="646"/>
      <c r="F3" s="646"/>
      <c r="G3" s="646"/>
      <c r="H3" s="646"/>
      <c r="I3" s="646"/>
      <c r="J3" s="646"/>
      <c r="K3" s="646"/>
      <c r="L3" s="646"/>
      <c r="M3" s="646"/>
      <c r="N3" s="478"/>
    </row>
    <row r="4" spans="1:15" ht="17.25" customHeight="1">
      <c r="A4" s="9">
        <v>1</v>
      </c>
      <c r="B4" s="656"/>
      <c r="C4" s="647"/>
      <c r="D4" s="647"/>
      <c r="E4" s="647"/>
      <c r="F4" s="647"/>
      <c r="G4" s="647"/>
      <c r="H4" s="647"/>
      <c r="I4" s="647"/>
      <c r="J4" s="647"/>
      <c r="K4" s="647"/>
      <c r="L4" s="647"/>
      <c r="M4" s="648"/>
      <c r="N4" s="653" t="s">
        <v>470</v>
      </c>
      <c r="O4" s="588"/>
    </row>
    <row r="5" spans="1:15" ht="17.25" customHeight="1">
      <c r="A5" s="9">
        <v>2</v>
      </c>
      <c r="B5" s="656"/>
      <c r="C5" s="649"/>
      <c r="D5" s="649"/>
      <c r="E5" s="649"/>
      <c r="F5" s="649"/>
      <c r="G5" s="649"/>
      <c r="H5" s="649"/>
      <c r="I5" s="649"/>
      <c r="J5" s="649"/>
      <c r="K5" s="649"/>
      <c r="L5" s="649"/>
      <c r="M5" s="650"/>
      <c r="N5" s="653"/>
      <c r="O5" s="588"/>
    </row>
    <row r="6" spans="1:15" ht="17.25" customHeight="1">
      <c r="A6" s="9">
        <v>3</v>
      </c>
      <c r="B6" s="656"/>
      <c r="C6" s="649"/>
      <c r="D6" s="649"/>
      <c r="E6" s="649"/>
      <c r="F6" s="649"/>
      <c r="G6" s="649"/>
      <c r="H6" s="649"/>
      <c r="I6" s="649"/>
      <c r="J6" s="649"/>
      <c r="K6" s="649"/>
      <c r="L6" s="649"/>
      <c r="M6" s="650"/>
      <c r="N6" s="653"/>
      <c r="O6" s="588"/>
    </row>
    <row r="7" spans="1:15" ht="17.25" customHeight="1">
      <c r="A7" s="9">
        <v>4</v>
      </c>
      <c r="B7" s="656"/>
      <c r="C7" s="649"/>
      <c r="D7" s="649"/>
      <c r="E7" s="649"/>
      <c r="F7" s="649"/>
      <c r="G7" s="649"/>
      <c r="H7" s="649"/>
      <c r="I7" s="649"/>
      <c r="J7" s="649"/>
      <c r="K7" s="649"/>
      <c r="L7" s="649"/>
      <c r="M7" s="650"/>
      <c r="N7" s="653"/>
      <c r="O7" s="588"/>
    </row>
    <row r="8" spans="1:15" ht="17.25" customHeight="1">
      <c r="A8" s="9">
        <v>5</v>
      </c>
      <c r="B8" s="656"/>
      <c r="C8" s="649"/>
      <c r="D8" s="649"/>
      <c r="E8" s="649"/>
      <c r="F8" s="649"/>
      <c r="G8" s="649"/>
      <c r="H8" s="649"/>
      <c r="I8" s="649"/>
      <c r="J8" s="649"/>
      <c r="K8" s="649"/>
      <c r="L8" s="649"/>
      <c r="M8" s="650"/>
      <c r="N8" s="653"/>
      <c r="O8" s="588"/>
    </row>
    <row r="9" spans="1:15" ht="17.25" customHeight="1">
      <c r="A9" s="9">
        <v>6</v>
      </c>
      <c r="B9" s="656"/>
      <c r="C9" s="649"/>
      <c r="D9" s="649"/>
      <c r="E9" s="649"/>
      <c r="F9" s="649"/>
      <c r="G9" s="649"/>
      <c r="H9" s="649"/>
      <c r="I9" s="649"/>
      <c r="J9" s="649"/>
      <c r="K9" s="649"/>
      <c r="L9" s="649"/>
      <c r="M9" s="650"/>
      <c r="N9" s="653"/>
      <c r="O9" s="588"/>
    </row>
    <row r="10" spans="1:15" ht="17.25" customHeight="1">
      <c r="A10" s="9">
        <v>7</v>
      </c>
      <c r="B10" s="656"/>
      <c r="C10" s="651"/>
      <c r="D10" s="651"/>
      <c r="E10" s="651"/>
      <c r="F10" s="651"/>
      <c r="G10" s="651"/>
      <c r="H10" s="651"/>
      <c r="I10" s="651"/>
      <c r="J10" s="651"/>
      <c r="K10" s="651"/>
      <c r="L10" s="651"/>
      <c r="M10" s="652"/>
      <c r="N10" s="653"/>
      <c r="O10" s="588"/>
    </row>
    <row r="11" spans="1:15">
      <c r="B11" s="656"/>
      <c r="C11" s="645" t="s">
        <v>430</v>
      </c>
      <c r="D11" s="646"/>
      <c r="E11" s="646"/>
      <c r="F11" s="646"/>
      <c r="G11" s="646"/>
      <c r="H11" s="646"/>
      <c r="I11" s="646"/>
      <c r="J11" s="646"/>
      <c r="K11" s="646"/>
      <c r="L11" s="646"/>
      <c r="M11" s="646"/>
      <c r="N11" s="478"/>
    </row>
    <row r="12" spans="1:15" ht="17.25" customHeight="1">
      <c r="A12" s="9">
        <v>1</v>
      </c>
      <c r="B12" s="656"/>
      <c r="C12" s="647"/>
      <c r="D12" s="647"/>
      <c r="E12" s="647"/>
      <c r="F12" s="647"/>
      <c r="G12" s="647"/>
      <c r="H12" s="647"/>
      <c r="I12" s="647"/>
      <c r="J12" s="647"/>
      <c r="K12" s="647"/>
      <c r="L12" s="647"/>
      <c r="M12" s="648"/>
      <c r="N12" s="653" t="s">
        <v>471</v>
      </c>
      <c r="O12" s="588"/>
    </row>
    <row r="13" spans="1:15" ht="17.25" customHeight="1">
      <c r="A13" s="9">
        <v>2</v>
      </c>
      <c r="B13" s="656"/>
      <c r="C13" s="649"/>
      <c r="D13" s="649"/>
      <c r="E13" s="649"/>
      <c r="F13" s="649"/>
      <c r="G13" s="649"/>
      <c r="H13" s="649"/>
      <c r="I13" s="649"/>
      <c r="J13" s="649"/>
      <c r="K13" s="649"/>
      <c r="L13" s="649"/>
      <c r="M13" s="650"/>
      <c r="N13" s="653"/>
      <c r="O13" s="588"/>
    </row>
    <row r="14" spans="1:15" ht="17.25" customHeight="1">
      <c r="A14" s="9">
        <v>3</v>
      </c>
      <c r="B14" s="656"/>
      <c r="C14" s="649"/>
      <c r="D14" s="649"/>
      <c r="E14" s="649"/>
      <c r="F14" s="649"/>
      <c r="G14" s="649"/>
      <c r="H14" s="649"/>
      <c r="I14" s="649"/>
      <c r="J14" s="649"/>
      <c r="K14" s="649"/>
      <c r="L14" s="649"/>
      <c r="M14" s="650"/>
      <c r="N14" s="653"/>
      <c r="O14" s="588"/>
    </row>
    <row r="15" spans="1:15" ht="17.25" customHeight="1">
      <c r="A15" s="9">
        <v>4</v>
      </c>
      <c r="B15" s="656"/>
      <c r="C15" s="651"/>
      <c r="D15" s="651"/>
      <c r="E15" s="651"/>
      <c r="F15" s="651"/>
      <c r="G15" s="651"/>
      <c r="H15" s="651"/>
      <c r="I15" s="651"/>
      <c r="J15" s="651"/>
      <c r="K15" s="651"/>
      <c r="L15" s="651"/>
      <c r="M15" s="652"/>
      <c r="N15" s="653"/>
      <c r="O15" s="588"/>
    </row>
    <row r="16" spans="1:15">
      <c r="B16" s="656"/>
      <c r="C16" s="668" t="s">
        <v>15</v>
      </c>
      <c r="D16" s="669"/>
      <c r="E16" s="669"/>
      <c r="F16" s="669"/>
      <c r="G16" s="669"/>
      <c r="H16" s="669"/>
      <c r="I16" s="669"/>
      <c r="J16" s="669"/>
      <c r="K16" s="669"/>
      <c r="L16" s="669"/>
      <c r="M16" s="669"/>
    </row>
    <row r="17" spans="1:15" ht="17.25" customHeight="1">
      <c r="A17" s="9">
        <v>1</v>
      </c>
      <c r="B17" s="656"/>
      <c r="C17" s="626"/>
      <c r="D17" s="626"/>
      <c r="E17" s="626"/>
      <c r="F17" s="626"/>
      <c r="G17" s="626"/>
      <c r="H17" s="626"/>
      <c r="I17" s="626"/>
      <c r="J17" s="626"/>
      <c r="K17" s="626"/>
      <c r="L17" s="626"/>
      <c r="M17" s="627"/>
      <c r="N17" s="684" t="s">
        <v>475</v>
      </c>
      <c r="O17" s="685"/>
    </row>
    <row r="18" spans="1:15" ht="17.25" customHeight="1">
      <c r="A18" s="9">
        <v>2</v>
      </c>
      <c r="B18" s="656"/>
      <c r="C18" s="629"/>
      <c r="D18" s="629"/>
      <c r="E18" s="629"/>
      <c r="F18" s="629"/>
      <c r="G18" s="629"/>
      <c r="H18" s="629"/>
      <c r="I18" s="629"/>
      <c r="J18" s="629"/>
      <c r="K18" s="629"/>
      <c r="L18" s="629"/>
      <c r="M18" s="630"/>
      <c r="N18" s="684"/>
      <c r="O18" s="685"/>
    </row>
    <row r="19" spans="1:15" ht="17.25" customHeight="1">
      <c r="A19" s="9">
        <v>3</v>
      </c>
      <c r="B19" s="656"/>
      <c r="C19" s="629"/>
      <c r="D19" s="629"/>
      <c r="E19" s="629"/>
      <c r="F19" s="629"/>
      <c r="G19" s="629"/>
      <c r="H19" s="629"/>
      <c r="I19" s="629"/>
      <c r="J19" s="629"/>
      <c r="K19" s="629"/>
      <c r="L19" s="629"/>
      <c r="M19" s="630"/>
      <c r="N19" s="684"/>
      <c r="O19" s="685"/>
    </row>
    <row r="20" spans="1:15" ht="17.25" customHeight="1">
      <c r="A20" s="9">
        <v>4</v>
      </c>
      <c r="B20" s="656"/>
      <c r="C20" s="670"/>
      <c r="D20" s="670"/>
      <c r="E20" s="670"/>
      <c r="F20" s="670"/>
      <c r="G20" s="670"/>
      <c r="H20" s="670"/>
      <c r="I20" s="670"/>
      <c r="J20" s="670"/>
      <c r="K20" s="670"/>
      <c r="L20" s="670"/>
      <c r="M20" s="671"/>
      <c r="N20" s="684"/>
      <c r="O20" s="685"/>
    </row>
    <row r="21" spans="1:15">
      <c r="B21" s="656"/>
      <c r="C21" s="690" t="s">
        <v>16</v>
      </c>
      <c r="D21" s="691"/>
      <c r="E21" s="691"/>
      <c r="F21" s="691"/>
      <c r="G21" s="691"/>
      <c r="H21" s="691"/>
      <c r="I21" s="691"/>
      <c r="J21" s="692" t="s">
        <v>442</v>
      </c>
      <c r="K21" s="672" t="s">
        <v>383</v>
      </c>
      <c r="L21" s="673"/>
      <c r="M21" s="674"/>
    </row>
    <row r="22" spans="1:15">
      <c r="B22" s="656"/>
      <c r="C22" s="694" t="s">
        <v>431</v>
      </c>
      <c r="D22" s="695"/>
      <c r="E22" s="12" t="s">
        <v>176</v>
      </c>
      <c r="F22" s="695" t="s">
        <v>177</v>
      </c>
      <c r="G22" s="695"/>
      <c r="H22" s="166" t="s">
        <v>247</v>
      </c>
      <c r="I22" s="177" t="s">
        <v>432</v>
      </c>
      <c r="J22" s="693"/>
      <c r="K22" s="675"/>
      <c r="L22" s="676"/>
      <c r="M22" s="677"/>
    </row>
    <row r="23" spans="1:15" ht="17.25" customHeight="1">
      <c r="A23" s="9">
        <v>1</v>
      </c>
      <c r="B23" s="656"/>
      <c r="C23" s="696"/>
      <c r="D23" s="697"/>
      <c r="E23" s="93"/>
      <c r="F23" s="13" t="str">
        <f>IF(総表!C28="","",総表!C28)</f>
        <v/>
      </c>
      <c r="G23" s="13" t="str">
        <f>IF(総表!E28="","",総表!E28)</f>
        <v/>
      </c>
      <c r="H23" s="249"/>
      <c r="I23" s="93"/>
      <c r="J23" s="14"/>
      <c r="K23" s="678" t="str">
        <f>IF(総表!F28="","",(総表!F28&amp;"（"&amp;総表!H28&amp;総表!I28&amp;"）"))</f>
        <v/>
      </c>
      <c r="L23" s="679"/>
      <c r="M23" s="680"/>
      <c r="N23" s="684" t="s">
        <v>229</v>
      </c>
    </row>
    <row r="24" spans="1:15" ht="17.25" customHeight="1">
      <c r="A24" s="9">
        <v>2</v>
      </c>
      <c r="B24" s="656"/>
      <c r="C24" s="658"/>
      <c r="D24" s="659"/>
      <c r="E24" s="94"/>
      <c r="F24" s="13" t="str">
        <f>IF(総表!C29="","",総表!C29)</f>
        <v/>
      </c>
      <c r="G24" s="13" t="str">
        <f>IF(総表!E29="","",総表!E29)</f>
        <v/>
      </c>
      <c r="H24" s="250"/>
      <c r="I24" s="95"/>
      <c r="J24" s="14"/>
      <c r="K24" s="618" t="str">
        <f>IF(総表!F29="","",(総表!F29&amp;"（"&amp;総表!H29&amp;総表!I29&amp;"）"))</f>
        <v/>
      </c>
      <c r="L24" s="619"/>
      <c r="M24" s="620"/>
      <c r="N24" s="684"/>
    </row>
    <row r="25" spans="1:15" ht="17.25" customHeight="1">
      <c r="A25" s="9">
        <v>3</v>
      </c>
      <c r="B25" s="656"/>
      <c r="C25" s="658"/>
      <c r="D25" s="659"/>
      <c r="E25" s="94"/>
      <c r="F25" s="13" t="str">
        <f>IF(総表!C30="","",総表!C30)</f>
        <v/>
      </c>
      <c r="G25" s="13" t="str">
        <f>IF(総表!E30="","",総表!E30)</f>
        <v/>
      </c>
      <c r="H25" s="250"/>
      <c r="I25" s="95"/>
      <c r="J25" s="14"/>
      <c r="K25" s="618" t="str">
        <f>IF(総表!F30="","",(総表!F30&amp;"（"&amp;総表!H30&amp;総表!I30&amp;"）"))</f>
        <v/>
      </c>
      <c r="L25" s="619"/>
      <c r="M25" s="620"/>
      <c r="N25" s="684"/>
    </row>
    <row r="26" spans="1:15" ht="17.25" customHeight="1">
      <c r="A26" s="9">
        <v>4</v>
      </c>
      <c r="B26" s="656"/>
      <c r="C26" s="658"/>
      <c r="D26" s="659"/>
      <c r="E26" s="94"/>
      <c r="F26" s="13" t="str">
        <f>IF(総表!C31="","",総表!C31)</f>
        <v/>
      </c>
      <c r="G26" s="13" t="str">
        <f>IF(総表!E31="","",総表!E31)</f>
        <v/>
      </c>
      <c r="H26" s="250"/>
      <c r="I26" s="95"/>
      <c r="J26" s="14"/>
      <c r="K26" s="618" t="str">
        <f>IF(総表!F31="","",(総表!F31&amp;"（"&amp;総表!H31&amp;総表!I31&amp;"）"))</f>
        <v/>
      </c>
      <c r="L26" s="619"/>
      <c r="M26" s="620"/>
      <c r="N26" s="684"/>
    </row>
    <row r="27" spans="1:15" ht="17.25" customHeight="1">
      <c r="A27" s="9">
        <v>5</v>
      </c>
      <c r="B27" s="656"/>
      <c r="C27" s="658"/>
      <c r="D27" s="659"/>
      <c r="E27" s="94"/>
      <c r="F27" s="13" t="str">
        <f>IF(総表!C32="","",総表!C32)</f>
        <v/>
      </c>
      <c r="G27" s="13" t="str">
        <f>IF(総表!E32="","",総表!E32)</f>
        <v/>
      </c>
      <c r="H27" s="250"/>
      <c r="I27" s="95"/>
      <c r="J27" s="14"/>
      <c r="K27" s="618" t="str">
        <f>IF(総表!F32="","",(総表!F32&amp;"（"&amp;総表!H32&amp;総表!I32&amp;"）"))</f>
        <v/>
      </c>
      <c r="L27" s="619"/>
      <c r="M27" s="620"/>
      <c r="N27" s="684"/>
    </row>
    <row r="28" spans="1:15" ht="17.25" customHeight="1">
      <c r="A28" s="9">
        <v>6</v>
      </c>
      <c r="B28" s="656"/>
      <c r="C28" s="658"/>
      <c r="D28" s="659"/>
      <c r="E28" s="94"/>
      <c r="F28" s="13" t="str">
        <f>IF(総表!C33="","",総表!C33)</f>
        <v/>
      </c>
      <c r="G28" s="13" t="str">
        <f>IF(総表!E33="","",総表!E33)</f>
        <v/>
      </c>
      <c r="H28" s="250"/>
      <c r="I28" s="95"/>
      <c r="J28" s="14"/>
      <c r="K28" s="618" t="str">
        <f>IF(総表!F33="","",(総表!F33&amp;"（"&amp;総表!H33&amp;総表!I33&amp;"）"))</f>
        <v/>
      </c>
      <c r="L28" s="619"/>
      <c r="M28" s="620"/>
      <c r="N28" s="684"/>
    </row>
    <row r="29" spans="1:15" ht="17.25" customHeight="1">
      <c r="A29" s="9">
        <v>7</v>
      </c>
      <c r="B29" s="656"/>
      <c r="C29" s="658"/>
      <c r="D29" s="659"/>
      <c r="E29" s="94"/>
      <c r="F29" s="13" t="str">
        <f>IF(総表!C34="","",総表!C34)</f>
        <v/>
      </c>
      <c r="G29" s="13" t="str">
        <f>IF(総表!E34="","",総表!E34)</f>
        <v/>
      </c>
      <c r="H29" s="250"/>
      <c r="I29" s="95"/>
      <c r="J29" s="14"/>
      <c r="K29" s="618" t="str">
        <f>IF(総表!F34="","",(総表!F34&amp;"（"&amp;総表!H34&amp;総表!I34&amp;"）"))</f>
        <v/>
      </c>
      <c r="L29" s="621"/>
      <c r="M29" s="620"/>
      <c r="N29" s="684"/>
    </row>
    <row r="30" spans="1:15" ht="17.25" customHeight="1">
      <c r="A30" s="9">
        <v>8</v>
      </c>
      <c r="B30" s="656"/>
      <c r="C30" s="658"/>
      <c r="D30" s="659"/>
      <c r="E30" s="94"/>
      <c r="F30" s="13" t="str">
        <f>IF(総表!C35="","",総表!C35)</f>
        <v/>
      </c>
      <c r="G30" s="13" t="str">
        <f>IF(総表!E35="","",総表!E35)</f>
        <v/>
      </c>
      <c r="H30" s="250"/>
      <c r="I30" s="95"/>
      <c r="J30" s="14"/>
      <c r="K30" s="618" t="str">
        <f>IF(総表!F35="","",(総表!F35&amp;"（"&amp;総表!H35&amp;総表!I35&amp;"）"))</f>
        <v/>
      </c>
      <c r="L30" s="621"/>
      <c r="M30" s="622"/>
      <c r="N30" s="684"/>
    </row>
    <row r="31" spans="1:15" ht="17.25" customHeight="1">
      <c r="A31" s="9">
        <v>9</v>
      </c>
      <c r="B31" s="656"/>
      <c r="C31" s="658"/>
      <c r="D31" s="659"/>
      <c r="E31" s="94"/>
      <c r="F31" s="13" t="str">
        <f>IF(総表!C36="","",総表!C36)</f>
        <v/>
      </c>
      <c r="G31" s="13" t="str">
        <f>IF(総表!E36="","",総表!E36)</f>
        <v/>
      </c>
      <c r="H31" s="250"/>
      <c r="I31" s="95"/>
      <c r="J31" s="14"/>
      <c r="K31" s="618" t="str">
        <f>IF(総表!F36="","",(総表!F36&amp;"（"&amp;総表!H36&amp;総表!I36&amp;"）"))</f>
        <v/>
      </c>
      <c r="L31" s="621"/>
      <c r="M31" s="622"/>
      <c r="N31" s="684"/>
    </row>
    <row r="32" spans="1:15" ht="17.25" customHeight="1">
      <c r="A32" s="9">
        <v>10</v>
      </c>
      <c r="B32" s="656"/>
      <c r="C32" s="658"/>
      <c r="D32" s="659"/>
      <c r="E32" s="94"/>
      <c r="F32" s="13" t="str">
        <f>IF(総表!C37="","",総表!C37)</f>
        <v/>
      </c>
      <c r="G32" s="13" t="str">
        <f>IF(総表!E37="","",総表!E37)</f>
        <v/>
      </c>
      <c r="H32" s="250"/>
      <c r="I32" s="95"/>
      <c r="J32" s="14"/>
      <c r="K32" s="618" t="str">
        <f>IF(総表!F37="","",(総表!F37&amp;"（"&amp;総表!H37&amp;総表!I37&amp;"）"))</f>
        <v/>
      </c>
      <c r="L32" s="621"/>
      <c r="M32" s="622"/>
      <c r="N32" s="684"/>
    </row>
    <row r="33" spans="1:15" ht="17.25" customHeight="1">
      <c r="A33" s="9">
        <v>11</v>
      </c>
      <c r="B33" s="656"/>
      <c r="C33" s="658"/>
      <c r="D33" s="659"/>
      <c r="E33" s="94"/>
      <c r="F33" s="13" t="str">
        <f>IF(総表!C38="","",総表!C38)</f>
        <v/>
      </c>
      <c r="G33" s="13" t="str">
        <f>IF(総表!E38="","",総表!E38)</f>
        <v/>
      </c>
      <c r="H33" s="250"/>
      <c r="I33" s="95"/>
      <c r="J33" s="14"/>
      <c r="K33" s="618" t="str">
        <f>IF(総表!F38="","",(総表!F38&amp;"（"&amp;総表!H38&amp;総表!I38&amp;"）"))</f>
        <v/>
      </c>
      <c r="L33" s="621"/>
      <c r="M33" s="622"/>
      <c r="N33" s="684"/>
    </row>
    <row r="34" spans="1:15" ht="17.25" customHeight="1">
      <c r="A34" s="9">
        <v>12</v>
      </c>
      <c r="B34" s="656"/>
      <c r="C34" s="658"/>
      <c r="D34" s="659"/>
      <c r="E34" s="94"/>
      <c r="F34" s="13" t="str">
        <f>IF(総表!C39="","",総表!C39)</f>
        <v/>
      </c>
      <c r="G34" s="13" t="str">
        <f>IF(総表!E39="","",総表!E39)</f>
        <v/>
      </c>
      <c r="H34" s="250"/>
      <c r="I34" s="95"/>
      <c r="J34" s="14"/>
      <c r="K34" s="618" t="str">
        <f>IF(総表!F39="","",(総表!F39&amp;"（"&amp;総表!H39&amp;総表!I39&amp;"）"))</f>
        <v/>
      </c>
      <c r="L34" s="621"/>
      <c r="M34" s="622"/>
      <c r="N34" s="684"/>
    </row>
    <row r="35" spans="1:15" ht="18.75" customHeight="1">
      <c r="B35" s="656"/>
      <c r="C35" s="681"/>
      <c r="D35" s="682"/>
      <c r="E35" s="682"/>
      <c r="F35" s="682"/>
      <c r="G35" s="682"/>
      <c r="H35" s="683"/>
      <c r="I35" s="15" t="s">
        <v>178</v>
      </c>
      <c r="J35" s="16">
        <f>SUM(J23:J34)</f>
        <v>0</v>
      </c>
      <c r="K35" s="17">
        <f>COUNTA(総表!F28:F39)</f>
        <v>0</v>
      </c>
      <c r="L35" s="18"/>
      <c r="M35" s="19"/>
      <c r="N35" s="684"/>
    </row>
    <row r="36" spans="1:15" ht="28.5" customHeight="1">
      <c r="B36" s="656"/>
      <c r="C36" s="700" t="s">
        <v>410</v>
      </c>
      <c r="D36" s="20" t="s">
        <v>254</v>
      </c>
      <c r="E36" s="70"/>
      <c r="F36" s="70"/>
      <c r="G36" s="70"/>
      <c r="H36" s="21" t="s">
        <v>179</v>
      </c>
      <c r="I36" s="657"/>
      <c r="J36" s="657"/>
      <c r="K36" s="657"/>
      <c r="L36" s="657"/>
      <c r="M36" s="22" t="s">
        <v>180</v>
      </c>
      <c r="N36" s="686" t="s">
        <v>253</v>
      </c>
      <c r="O36" s="687"/>
    </row>
    <row r="37" spans="1:15" ht="17.25" customHeight="1">
      <c r="A37" s="9">
        <v>1</v>
      </c>
      <c r="B37" s="656"/>
      <c r="C37" s="701"/>
      <c r="D37" s="698"/>
      <c r="E37" s="698"/>
      <c r="F37" s="698"/>
      <c r="G37" s="698"/>
      <c r="H37" s="698"/>
      <c r="I37" s="698"/>
      <c r="J37" s="698"/>
      <c r="K37" s="698"/>
      <c r="L37" s="698"/>
      <c r="M37" s="699"/>
      <c r="N37" s="686"/>
      <c r="O37" s="687"/>
    </row>
    <row r="38" spans="1:15" ht="17.25" customHeight="1">
      <c r="A38" s="9">
        <v>2</v>
      </c>
      <c r="B38" s="656"/>
      <c r="C38" s="701"/>
      <c r="D38" s="629"/>
      <c r="E38" s="629"/>
      <c r="F38" s="629"/>
      <c r="G38" s="629"/>
      <c r="H38" s="629"/>
      <c r="I38" s="629"/>
      <c r="J38" s="629"/>
      <c r="K38" s="629"/>
      <c r="L38" s="629"/>
      <c r="M38" s="630"/>
      <c r="N38" s="686"/>
      <c r="O38" s="687"/>
    </row>
    <row r="39" spans="1:15" ht="17.25" customHeight="1">
      <c r="A39" s="9">
        <v>3</v>
      </c>
      <c r="B39" s="656"/>
      <c r="C39" s="701"/>
      <c r="D39" s="629"/>
      <c r="E39" s="629"/>
      <c r="F39" s="629"/>
      <c r="G39" s="629"/>
      <c r="H39" s="629"/>
      <c r="I39" s="629"/>
      <c r="J39" s="629"/>
      <c r="K39" s="629"/>
      <c r="L39" s="629"/>
      <c r="M39" s="630"/>
      <c r="N39" s="686"/>
      <c r="O39" s="687"/>
    </row>
    <row r="40" spans="1:15" ht="17.25" customHeight="1">
      <c r="A40" s="9">
        <v>4</v>
      </c>
      <c r="B40" s="656"/>
      <c r="C40" s="701"/>
      <c r="D40" s="629"/>
      <c r="E40" s="629"/>
      <c r="F40" s="629"/>
      <c r="G40" s="629"/>
      <c r="H40" s="629"/>
      <c r="I40" s="629"/>
      <c r="J40" s="629"/>
      <c r="K40" s="629"/>
      <c r="L40" s="629"/>
      <c r="M40" s="630"/>
      <c r="N40" s="686"/>
      <c r="O40" s="687"/>
    </row>
    <row r="41" spans="1:15" ht="17.25" customHeight="1">
      <c r="A41" s="9">
        <v>5</v>
      </c>
      <c r="B41" s="656"/>
      <c r="C41" s="701"/>
      <c r="D41" s="629"/>
      <c r="E41" s="629"/>
      <c r="F41" s="629"/>
      <c r="G41" s="629"/>
      <c r="H41" s="629"/>
      <c r="I41" s="629"/>
      <c r="J41" s="629"/>
      <c r="K41" s="629"/>
      <c r="L41" s="629"/>
      <c r="M41" s="630"/>
      <c r="N41" s="479" t="s">
        <v>268</v>
      </c>
    </row>
    <row r="42" spans="1:15" ht="17.25" customHeight="1">
      <c r="A42" s="9">
        <v>6</v>
      </c>
      <c r="B42" s="656"/>
      <c r="C42" s="701"/>
      <c r="D42" s="629"/>
      <c r="E42" s="629"/>
      <c r="F42" s="629"/>
      <c r="G42" s="629"/>
      <c r="H42" s="629"/>
      <c r="I42" s="629"/>
      <c r="J42" s="629"/>
      <c r="K42" s="629"/>
      <c r="L42" s="629"/>
      <c r="M42" s="630"/>
      <c r="N42" s="479" t="s">
        <v>472</v>
      </c>
    </row>
    <row r="43" spans="1:15" ht="17.25" customHeight="1">
      <c r="A43" s="9">
        <v>7</v>
      </c>
      <c r="B43" s="656"/>
      <c r="C43" s="701"/>
      <c r="D43" s="629"/>
      <c r="E43" s="629"/>
      <c r="F43" s="629"/>
      <c r="G43" s="629"/>
      <c r="H43" s="629"/>
      <c r="I43" s="629"/>
      <c r="J43" s="629"/>
      <c r="K43" s="629"/>
      <c r="L43" s="629"/>
      <c r="M43" s="630"/>
      <c r="N43" s="480" t="s">
        <v>500</v>
      </c>
    </row>
    <row r="44" spans="1:15" ht="17.25" customHeight="1">
      <c r="A44" s="9">
        <v>8</v>
      </c>
      <c r="B44" s="656"/>
      <c r="C44" s="701"/>
      <c r="D44" s="629"/>
      <c r="E44" s="629"/>
      <c r="F44" s="629"/>
      <c r="G44" s="629"/>
      <c r="H44" s="629"/>
      <c r="I44" s="629"/>
      <c r="J44" s="629"/>
      <c r="K44" s="629"/>
      <c r="L44" s="629"/>
      <c r="M44" s="630"/>
      <c r="N44" s="480" t="s">
        <v>473</v>
      </c>
    </row>
    <row r="45" spans="1:15" ht="17.25" customHeight="1">
      <c r="A45" s="9">
        <v>9</v>
      </c>
      <c r="B45" s="656"/>
      <c r="C45" s="701"/>
      <c r="D45" s="629"/>
      <c r="E45" s="629"/>
      <c r="F45" s="629"/>
      <c r="G45" s="629"/>
      <c r="H45" s="629"/>
      <c r="I45" s="629"/>
      <c r="J45" s="629"/>
      <c r="K45" s="629"/>
      <c r="L45" s="629"/>
      <c r="M45" s="630"/>
      <c r="N45" s="481" t="s">
        <v>474</v>
      </c>
    </row>
    <row r="46" spans="1:15" ht="17.25" customHeight="1">
      <c r="A46" s="9">
        <v>10</v>
      </c>
      <c r="B46" s="656"/>
      <c r="C46" s="701"/>
      <c r="D46" s="629"/>
      <c r="E46" s="629"/>
      <c r="F46" s="629"/>
      <c r="G46" s="629"/>
      <c r="H46" s="629"/>
      <c r="I46" s="629"/>
      <c r="J46" s="629"/>
      <c r="K46" s="629"/>
      <c r="L46" s="629"/>
      <c r="M46" s="630"/>
    </row>
    <row r="47" spans="1:15" ht="17.25" customHeight="1">
      <c r="A47" s="9">
        <v>11</v>
      </c>
      <c r="B47" s="656"/>
      <c r="C47" s="701"/>
      <c r="D47" s="629"/>
      <c r="E47" s="629"/>
      <c r="F47" s="629"/>
      <c r="G47" s="629"/>
      <c r="H47" s="629"/>
      <c r="I47" s="629"/>
      <c r="J47" s="629"/>
      <c r="K47" s="629"/>
      <c r="L47" s="629"/>
      <c r="M47" s="630"/>
      <c r="N47" s="23"/>
    </row>
    <row r="48" spans="1:15" ht="17.25" customHeight="1">
      <c r="A48" s="9">
        <v>12</v>
      </c>
      <c r="B48" s="656"/>
      <c r="C48" s="701"/>
      <c r="D48" s="629"/>
      <c r="E48" s="629"/>
      <c r="F48" s="629"/>
      <c r="G48" s="629"/>
      <c r="H48" s="629"/>
      <c r="I48" s="629"/>
      <c r="J48" s="629"/>
      <c r="K48" s="629"/>
      <c r="L48" s="629"/>
      <c r="M48" s="630"/>
      <c r="N48" s="23"/>
    </row>
    <row r="49" spans="1:14" ht="17.25" customHeight="1">
      <c r="A49" s="9">
        <v>13</v>
      </c>
      <c r="B49" s="656"/>
      <c r="C49" s="701"/>
      <c r="D49" s="629"/>
      <c r="E49" s="629"/>
      <c r="F49" s="629"/>
      <c r="G49" s="629"/>
      <c r="H49" s="629"/>
      <c r="I49" s="629"/>
      <c r="J49" s="629"/>
      <c r="K49" s="629"/>
      <c r="L49" s="629"/>
      <c r="M49" s="630"/>
      <c r="N49" s="23"/>
    </row>
    <row r="50" spans="1:14" ht="17.25" customHeight="1">
      <c r="A50" s="9">
        <v>14</v>
      </c>
      <c r="B50" s="656"/>
      <c r="C50" s="701"/>
      <c r="D50" s="629"/>
      <c r="E50" s="629"/>
      <c r="F50" s="629"/>
      <c r="G50" s="629"/>
      <c r="H50" s="629"/>
      <c r="I50" s="629"/>
      <c r="J50" s="629"/>
      <c r="K50" s="629"/>
      <c r="L50" s="629"/>
      <c r="M50" s="630"/>
    </row>
    <row r="51" spans="1:14" ht="17.25" customHeight="1">
      <c r="A51" s="9">
        <v>15</v>
      </c>
      <c r="B51" s="656"/>
      <c r="C51" s="701"/>
      <c r="D51" s="629"/>
      <c r="E51" s="629"/>
      <c r="F51" s="629"/>
      <c r="G51" s="629"/>
      <c r="H51" s="629"/>
      <c r="I51" s="629"/>
      <c r="J51" s="629"/>
      <c r="K51" s="629"/>
      <c r="L51" s="629"/>
      <c r="M51" s="630"/>
      <c r="N51" s="23"/>
    </row>
    <row r="52" spans="1:14" ht="17.25" customHeight="1">
      <c r="A52" s="9">
        <v>16</v>
      </c>
      <c r="B52" s="656"/>
      <c r="C52" s="701"/>
      <c r="D52" s="629"/>
      <c r="E52" s="629"/>
      <c r="F52" s="629"/>
      <c r="G52" s="629"/>
      <c r="H52" s="629"/>
      <c r="I52" s="629"/>
      <c r="J52" s="629"/>
      <c r="K52" s="629"/>
      <c r="L52" s="629"/>
      <c r="M52" s="630"/>
      <c r="N52" s="23"/>
    </row>
    <row r="53" spans="1:14" ht="17.25" customHeight="1">
      <c r="A53" s="9">
        <v>17</v>
      </c>
      <c r="B53" s="656"/>
      <c r="C53" s="701"/>
      <c r="D53" s="629"/>
      <c r="E53" s="629"/>
      <c r="F53" s="629"/>
      <c r="G53" s="629"/>
      <c r="H53" s="629"/>
      <c r="I53" s="629"/>
      <c r="J53" s="629"/>
      <c r="K53" s="629"/>
      <c r="L53" s="629"/>
      <c r="M53" s="630"/>
      <c r="N53" s="23"/>
    </row>
    <row r="54" spans="1:14" ht="17.25" customHeight="1">
      <c r="A54" s="9">
        <v>18</v>
      </c>
      <c r="B54" s="656"/>
      <c r="C54" s="701"/>
      <c r="D54" s="629"/>
      <c r="E54" s="629"/>
      <c r="F54" s="629"/>
      <c r="G54" s="629"/>
      <c r="H54" s="629"/>
      <c r="I54" s="629"/>
      <c r="J54" s="629"/>
      <c r="K54" s="629"/>
      <c r="L54" s="629"/>
      <c r="M54" s="630"/>
      <c r="N54" s="23"/>
    </row>
    <row r="55" spans="1:14" ht="17.25" customHeight="1">
      <c r="A55" s="9">
        <v>19</v>
      </c>
      <c r="B55" s="656"/>
      <c r="C55" s="701"/>
      <c r="D55" s="629"/>
      <c r="E55" s="629"/>
      <c r="F55" s="629"/>
      <c r="G55" s="629"/>
      <c r="H55" s="629"/>
      <c r="I55" s="629"/>
      <c r="J55" s="629"/>
      <c r="K55" s="629"/>
      <c r="L55" s="629"/>
      <c r="M55" s="630"/>
      <c r="N55" s="23"/>
    </row>
    <row r="56" spans="1:14" ht="17.25" customHeight="1">
      <c r="A56" s="9">
        <v>20</v>
      </c>
      <c r="B56" s="656"/>
      <c r="C56" s="701"/>
      <c r="D56" s="629"/>
      <c r="E56" s="629"/>
      <c r="F56" s="629"/>
      <c r="G56" s="629"/>
      <c r="H56" s="629"/>
      <c r="I56" s="629"/>
      <c r="J56" s="629"/>
      <c r="K56" s="629"/>
      <c r="L56" s="629"/>
      <c r="M56" s="630"/>
    </row>
    <row r="57" spans="1:14" ht="17.25" customHeight="1">
      <c r="A57" s="9">
        <v>21</v>
      </c>
      <c r="B57" s="656"/>
      <c r="C57" s="701"/>
      <c r="D57" s="629"/>
      <c r="E57" s="629"/>
      <c r="F57" s="629"/>
      <c r="G57" s="629"/>
      <c r="H57" s="629"/>
      <c r="I57" s="629"/>
      <c r="J57" s="629"/>
      <c r="K57" s="629"/>
      <c r="L57" s="629"/>
      <c r="M57" s="630"/>
      <c r="N57" s="23"/>
    </row>
    <row r="58" spans="1:14" ht="17.25" customHeight="1">
      <c r="A58" s="9">
        <v>22</v>
      </c>
      <c r="B58" s="656"/>
      <c r="C58" s="701"/>
      <c r="D58" s="629"/>
      <c r="E58" s="629"/>
      <c r="F58" s="629"/>
      <c r="G58" s="629"/>
      <c r="H58" s="629"/>
      <c r="I58" s="629"/>
      <c r="J58" s="629"/>
      <c r="K58" s="629"/>
      <c r="L58" s="629"/>
      <c r="M58" s="630"/>
      <c r="N58" s="23"/>
    </row>
    <row r="59" spans="1:14" ht="17.25" customHeight="1">
      <c r="A59" s="9">
        <v>23</v>
      </c>
      <c r="B59" s="656"/>
      <c r="C59" s="701"/>
      <c r="D59" s="629"/>
      <c r="E59" s="629"/>
      <c r="F59" s="629"/>
      <c r="G59" s="629"/>
      <c r="H59" s="629"/>
      <c r="I59" s="629"/>
      <c r="J59" s="629"/>
      <c r="K59" s="629"/>
      <c r="L59" s="629"/>
      <c r="M59" s="630"/>
      <c r="N59" s="23"/>
    </row>
    <row r="60" spans="1:14" ht="17.25" customHeight="1">
      <c r="A60" s="9">
        <v>24</v>
      </c>
      <c r="B60" s="656"/>
      <c r="C60" s="701"/>
      <c r="D60" s="629"/>
      <c r="E60" s="629"/>
      <c r="F60" s="629"/>
      <c r="G60" s="629"/>
      <c r="H60" s="629"/>
      <c r="I60" s="629"/>
      <c r="J60" s="629"/>
      <c r="K60" s="629"/>
      <c r="L60" s="629"/>
      <c r="M60" s="630"/>
      <c r="N60" s="23"/>
    </row>
    <row r="61" spans="1:14" ht="17.25" customHeight="1">
      <c r="A61" s="9">
        <v>25</v>
      </c>
      <c r="B61" s="656"/>
      <c r="C61" s="701"/>
      <c r="D61" s="629"/>
      <c r="E61" s="629"/>
      <c r="F61" s="629"/>
      <c r="G61" s="629"/>
      <c r="H61" s="629"/>
      <c r="I61" s="629"/>
      <c r="J61" s="629"/>
      <c r="K61" s="629"/>
      <c r="L61" s="629"/>
      <c r="M61" s="630"/>
      <c r="N61" s="23"/>
    </row>
    <row r="62" spans="1:14" ht="17.25" customHeight="1">
      <c r="A62" s="9">
        <v>26</v>
      </c>
      <c r="B62" s="656"/>
      <c r="C62" s="701"/>
      <c r="D62" s="629"/>
      <c r="E62" s="629"/>
      <c r="F62" s="629"/>
      <c r="G62" s="629"/>
      <c r="H62" s="629"/>
      <c r="I62" s="629"/>
      <c r="J62" s="629"/>
      <c r="K62" s="629"/>
      <c r="L62" s="629"/>
      <c r="M62" s="630"/>
      <c r="N62" s="23"/>
    </row>
    <row r="63" spans="1:14" ht="17.25" customHeight="1">
      <c r="A63" s="9">
        <v>27</v>
      </c>
      <c r="B63" s="656"/>
      <c r="C63" s="701"/>
      <c r="D63" s="629"/>
      <c r="E63" s="629"/>
      <c r="F63" s="629"/>
      <c r="G63" s="629"/>
      <c r="H63" s="629"/>
      <c r="I63" s="629"/>
      <c r="J63" s="629"/>
      <c r="K63" s="629"/>
      <c r="L63" s="629"/>
      <c r="M63" s="630"/>
      <c r="N63" s="23"/>
    </row>
    <row r="64" spans="1:14" ht="17.25" customHeight="1">
      <c r="A64" s="9">
        <v>28</v>
      </c>
      <c r="B64" s="656"/>
      <c r="C64" s="701"/>
      <c r="D64" s="629"/>
      <c r="E64" s="629"/>
      <c r="F64" s="629"/>
      <c r="G64" s="629"/>
      <c r="H64" s="629"/>
      <c r="I64" s="629"/>
      <c r="J64" s="629"/>
      <c r="K64" s="629"/>
      <c r="L64" s="629"/>
      <c r="M64" s="630"/>
      <c r="N64" s="23"/>
    </row>
    <row r="65" spans="1:14" ht="17.25" customHeight="1">
      <c r="A65" s="9">
        <v>29</v>
      </c>
      <c r="B65" s="656"/>
      <c r="C65" s="701"/>
      <c r="D65" s="629"/>
      <c r="E65" s="629"/>
      <c r="F65" s="629"/>
      <c r="G65" s="629"/>
      <c r="H65" s="629"/>
      <c r="I65" s="629"/>
      <c r="J65" s="629"/>
      <c r="K65" s="629"/>
      <c r="L65" s="629"/>
      <c r="M65" s="630"/>
      <c r="N65" s="23"/>
    </row>
    <row r="66" spans="1:14" ht="17.25" customHeight="1">
      <c r="A66" s="9">
        <v>30</v>
      </c>
      <c r="B66" s="656"/>
      <c r="C66" s="702"/>
      <c r="D66" s="629"/>
      <c r="E66" s="629"/>
      <c r="F66" s="629"/>
      <c r="G66" s="629"/>
      <c r="H66" s="629"/>
      <c r="I66" s="629"/>
      <c r="J66" s="629"/>
      <c r="K66" s="629"/>
      <c r="L66" s="629"/>
      <c r="M66" s="630"/>
    </row>
    <row r="67" spans="1:14">
      <c r="B67" s="656"/>
      <c r="C67" s="703" t="s">
        <v>385</v>
      </c>
      <c r="D67" s="704"/>
      <c r="E67" s="704"/>
      <c r="F67" s="704"/>
      <c r="G67" s="704"/>
      <c r="H67" s="704"/>
      <c r="I67" s="704"/>
      <c r="J67" s="704"/>
      <c r="K67" s="704"/>
      <c r="L67" s="704"/>
      <c r="M67" s="705"/>
    </row>
    <row r="68" spans="1:14" ht="17.25" customHeight="1">
      <c r="A68" s="9">
        <v>1</v>
      </c>
      <c r="B68" s="656"/>
      <c r="C68" s="625"/>
      <c r="D68" s="660"/>
      <c r="E68" s="660"/>
      <c r="F68" s="660"/>
      <c r="G68" s="660"/>
      <c r="H68" s="660"/>
      <c r="I68" s="660"/>
      <c r="J68" s="660"/>
      <c r="K68" s="660"/>
      <c r="L68" s="660"/>
      <c r="M68" s="661"/>
      <c r="N68" s="23"/>
    </row>
    <row r="69" spans="1:14" ht="17.25" customHeight="1">
      <c r="A69" s="9">
        <v>2</v>
      </c>
      <c r="B69" s="656"/>
      <c r="C69" s="662"/>
      <c r="D69" s="663"/>
      <c r="E69" s="663"/>
      <c r="F69" s="663"/>
      <c r="G69" s="663"/>
      <c r="H69" s="663"/>
      <c r="I69" s="663"/>
      <c r="J69" s="663"/>
      <c r="K69" s="663"/>
      <c r="L69" s="663"/>
      <c r="M69" s="664"/>
      <c r="N69" s="23"/>
    </row>
    <row r="70" spans="1:14" ht="17.25" customHeight="1">
      <c r="A70" s="9">
        <v>3</v>
      </c>
      <c r="B70" s="656"/>
      <c r="C70" s="665"/>
      <c r="D70" s="666"/>
      <c r="E70" s="666"/>
      <c r="F70" s="666"/>
      <c r="G70" s="666"/>
      <c r="H70" s="666"/>
      <c r="I70" s="666"/>
      <c r="J70" s="666"/>
      <c r="K70" s="666"/>
      <c r="L70" s="666"/>
      <c r="M70" s="667"/>
      <c r="N70" s="23"/>
    </row>
    <row r="71" spans="1:14" ht="18.75" customHeight="1">
      <c r="B71" s="656"/>
      <c r="C71" s="706" t="s">
        <v>181</v>
      </c>
      <c r="D71" s="707"/>
      <c r="E71" s="707"/>
      <c r="F71" s="707"/>
      <c r="G71" s="707"/>
      <c r="H71" s="707"/>
      <c r="I71" s="707"/>
      <c r="J71" s="707"/>
      <c r="K71" s="707"/>
      <c r="L71" s="707"/>
      <c r="M71" s="708"/>
      <c r="N71" s="23"/>
    </row>
    <row r="72" spans="1:14" ht="17.25" customHeight="1">
      <c r="A72" s="9">
        <v>1</v>
      </c>
      <c r="B72" s="656"/>
      <c r="C72" s="625"/>
      <c r="D72" s="660"/>
      <c r="E72" s="660"/>
      <c r="F72" s="660"/>
      <c r="G72" s="660"/>
      <c r="H72" s="660"/>
      <c r="I72" s="660"/>
      <c r="J72" s="660"/>
      <c r="K72" s="660"/>
      <c r="L72" s="660"/>
      <c r="M72" s="661"/>
      <c r="N72" s="469"/>
    </row>
    <row r="73" spans="1:14" ht="17.25" customHeight="1">
      <c r="A73" s="9">
        <v>2</v>
      </c>
      <c r="B73" s="656"/>
      <c r="C73" s="662"/>
      <c r="D73" s="663"/>
      <c r="E73" s="663"/>
      <c r="F73" s="663"/>
      <c r="G73" s="663"/>
      <c r="H73" s="663"/>
      <c r="I73" s="663"/>
      <c r="J73" s="663"/>
      <c r="K73" s="663"/>
      <c r="L73" s="663"/>
      <c r="M73" s="664"/>
      <c r="N73" s="469"/>
    </row>
    <row r="74" spans="1:14" ht="17.25" customHeight="1">
      <c r="A74" s="9">
        <v>3</v>
      </c>
      <c r="B74" s="656"/>
      <c r="C74" s="665"/>
      <c r="D74" s="666"/>
      <c r="E74" s="666"/>
      <c r="F74" s="666"/>
      <c r="G74" s="666"/>
      <c r="H74" s="666"/>
      <c r="I74" s="666"/>
      <c r="J74" s="666"/>
      <c r="K74" s="666"/>
      <c r="L74" s="666"/>
      <c r="M74" s="667"/>
      <c r="N74" s="469"/>
    </row>
    <row r="75" spans="1:14" ht="17.25" customHeight="1">
      <c r="A75" s="10"/>
      <c r="B75" s="635" t="s">
        <v>230</v>
      </c>
      <c r="C75" s="636"/>
      <c r="D75" s="636"/>
      <c r="E75" s="688"/>
      <c r="F75" s="689"/>
      <c r="G75" s="634"/>
      <c r="H75" s="623"/>
      <c r="I75" s="634"/>
      <c r="J75" s="623"/>
      <c r="K75" s="634"/>
      <c r="L75" s="623"/>
      <c r="M75" s="624"/>
      <c r="N75" s="80" t="s">
        <v>182</v>
      </c>
    </row>
    <row r="76" spans="1:14" ht="17.25" customHeight="1">
      <c r="A76" s="10">
        <v>1</v>
      </c>
      <c r="B76" s="637"/>
      <c r="C76" s="638"/>
      <c r="D76" s="638"/>
      <c r="E76" s="625"/>
      <c r="F76" s="626"/>
      <c r="G76" s="626"/>
      <c r="H76" s="626"/>
      <c r="I76" s="626"/>
      <c r="J76" s="626"/>
      <c r="K76" s="626"/>
      <c r="L76" s="626"/>
      <c r="M76" s="627"/>
      <c r="N76" s="23"/>
    </row>
    <row r="77" spans="1:14" ht="17.25" customHeight="1">
      <c r="A77" s="10">
        <v>2</v>
      </c>
      <c r="B77" s="637"/>
      <c r="C77" s="638"/>
      <c r="D77" s="638"/>
      <c r="E77" s="628"/>
      <c r="F77" s="629"/>
      <c r="G77" s="629"/>
      <c r="H77" s="629"/>
      <c r="I77" s="629"/>
      <c r="J77" s="629"/>
      <c r="K77" s="629"/>
      <c r="L77" s="629"/>
      <c r="M77" s="630"/>
      <c r="N77" s="23"/>
    </row>
    <row r="78" spans="1:14" ht="17.25" customHeight="1">
      <c r="A78" s="10">
        <v>3</v>
      </c>
      <c r="B78" s="637"/>
      <c r="C78" s="638"/>
      <c r="D78" s="638"/>
      <c r="E78" s="628"/>
      <c r="F78" s="629"/>
      <c r="G78" s="629"/>
      <c r="H78" s="629"/>
      <c r="I78" s="629"/>
      <c r="J78" s="629"/>
      <c r="K78" s="629"/>
      <c r="L78" s="629"/>
      <c r="M78" s="630"/>
    </row>
    <row r="79" spans="1:14" ht="17.25" customHeight="1">
      <c r="A79" s="10">
        <v>4</v>
      </c>
      <c r="B79" s="637"/>
      <c r="C79" s="638"/>
      <c r="D79" s="638"/>
      <c r="E79" s="631"/>
      <c r="F79" s="632"/>
      <c r="G79" s="632"/>
      <c r="H79" s="632"/>
      <c r="I79" s="632"/>
      <c r="J79" s="632"/>
      <c r="K79" s="632"/>
      <c r="L79" s="632"/>
      <c r="M79" s="633"/>
    </row>
    <row r="80" spans="1:14" ht="27.9" hidden="1" customHeight="1">
      <c r="A80" s="10"/>
      <c r="B80" s="639"/>
      <c r="C80" s="640"/>
      <c r="D80" s="640"/>
      <c r="E80" s="641" t="s">
        <v>433</v>
      </c>
      <c r="F80" s="642"/>
      <c r="G80" s="643"/>
      <c r="H80" s="640"/>
      <c r="I80" s="640"/>
      <c r="J80" s="640"/>
      <c r="K80" s="640"/>
      <c r="L80" s="640"/>
      <c r="M80" s="644"/>
    </row>
  </sheetData>
  <customSheetViews>
    <customSheetView guid="{1931C2DD-0477-40D3-ABFA-7C96E25F8814}" scale="80" fitToPage="1" topLeftCell="B49">
      <selection activeCell="N68" sqref="N68"/>
      <pageMargins left="0.59055118110236227" right="0.59055118110236227" top="0.59055118110236227" bottom="0.39370078740157483" header="0.31496062992125984" footer="0"/>
      <pageSetup paperSize="9" scale="52" orientation="portrait" r:id="rId1"/>
      <headerFooter>
        <oddHeader>&amp;L&amp;22【個表】</oddHeader>
      </headerFooter>
    </customSheetView>
  </customSheetViews>
  <mergeCells count="60">
    <mergeCell ref="N17:O20"/>
    <mergeCell ref="N36:O40"/>
    <mergeCell ref="E75:G75"/>
    <mergeCell ref="C21:I21"/>
    <mergeCell ref="J21:J22"/>
    <mergeCell ref="C22:D22"/>
    <mergeCell ref="F22:G22"/>
    <mergeCell ref="N23:N35"/>
    <mergeCell ref="C27:D27"/>
    <mergeCell ref="C28:D28"/>
    <mergeCell ref="C23:D23"/>
    <mergeCell ref="D37:M66"/>
    <mergeCell ref="C36:C66"/>
    <mergeCell ref="C67:M67"/>
    <mergeCell ref="C68:M70"/>
    <mergeCell ref="C71:M71"/>
    <mergeCell ref="C72:M74"/>
    <mergeCell ref="C16:M16"/>
    <mergeCell ref="C17:M20"/>
    <mergeCell ref="C29:D29"/>
    <mergeCell ref="K21:M22"/>
    <mergeCell ref="K23:M23"/>
    <mergeCell ref="K24:M24"/>
    <mergeCell ref="K25:M25"/>
    <mergeCell ref="K26:M26"/>
    <mergeCell ref="C34:D34"/>
    <mergeCell ref="C35:H35"/>
    <mergeCell ref="C32:D32"/>
    <mergeCell ref="C30:D30"/>
    <mergeCell ref="K32:M32"/>
    <mergeCell ref="K33:M33"/>
    <mergeCell ref="K34:M34"/>
    <mergeCell ref="C11:M11"/>
    <mergeCell ref="C12:M15"/>
    <mergeCell ref="N4:O10"/>
    <mergeCell ref="N12:O15"/>
    <mergeCell ref="B2:D2"/>
    <mergeCell ref="E2:G2"/>
    <mergeCell ref="I2:M2"/>
    <mergeCell ref="B3:B74"/>
    <mergeCell ref="I36:L36"/>
    <mergeCell ref="C3:M3"/>
    <mergeCell ref="C4:M10"/>
    <mergeCell ref="C31:D31"/>
    <mergeCell ref="C33:D33"/>
    <mergeCell ref="C24:D24"/>
    <mergeCell ref="C25:D25"/>
    <mergeCell ref="C26:D26"/>
    <mergeCell ref="L75:M75"/>
    <mergeCell ref="E76:M79"/>
    <mergeCell ref="H75:I75"/>
    <mergeCell ref="J75:K75"/>
    <mergeCell ref="B75:D80"/>
    <mergeCell ref="E80:F80"/>
    <mergeCell ref="G80:M80"/>
    <mergeCell ref="K27:M27"/>
    <mergeCell ref="K28:M28"/>
    <mergeCell ref="K29:M29"/>
    <mergeCell ref="K30:M30"/>
    <mergeCell ref="K31:M31"/>
  </mergeCells>
  <phoneticPr fontId="13"/>
  <dataValidations count="13">
    <dataValidation type="textLength" errorStyle="warning" operator="lessThanOrEqual" allowBlank="1" showInputMessage="1" showErrorMessage="1" errorTitle="上限字数を超えています" error="14pt・30行以内でご記入ください。" sqref="D37:M66" xr:uid="{00000000-0002-0000-0900-000000000000}">
      <formula1>1830</formula1>
    </dataValidation>
    <dataValidation operator="lessThanOrEqual" allowBlank="1" showInputMessage="1" showErrorMessage="1" errorTitle="字数超過" error="200字・4行以下で入力してください。" sqref="C71 C67" xr:uid="{00000000-0002-0000-0900-000001000000}"/>
    <dataValidation allowBlank="1" showInputMessage="1" showErrorMessage="1" prompt="該当のものがない場合に記入" sqref="I36:L36" xr:uid="{00000000-0002-0000-0900-000002000000}"/>
    <dataValidation type="list" allowBlank="1" showInputMessage="1" showErrorMessage="1" prompt="該当する項目を全てプルダウンで選択してください。" sqref="E75 H75:M75" xr:uid="{00000000-0002-0000-0900-000003000000}">
      <formula1>"今後の再演予定,再演等の受賞歴等,海外公演予定,完了済海外公演評価概要"</formula1>
    </dataValidation>
    <dataValidation allowBlank="1" showInputMessage="1" showErrorMessage="1" prompt="開始日の早い順に入力してください。" sqref="C23:D23" xr:uid="{00000000-0002-0000-0900-000004000000}"/>
    <dataValidation type="whole" imeMode="halfAlpha" allowBlank="1" showInputMessage="1" showErrorMessage="1" prompt="数字のみ入力してください。" sqref="J23:J34" xr:uid="{00000000-0002-0000-0900-000005000000}">
      <formula1>1</formula1>
      <formula2>9999</formula2>
    </dataValidation>
    <dataValidation type="list" allowBlank="1" showInputMessage="1" showErrorMessage="1" sqref="N36" xr:uid="{DDF80927-392B-43D8-AD2F-C06A6E15C102}">
      <formula1>"←「創作初演」など該当する項目を選択してください。該当項目がない場合は、その他の（　　）内に記入してください。,←該当する「芸能種別」を、雅楽、声明、能、狂言、歌舞伎、人形浄瑠璃、邦楽（琵琶、尺八、箏曲、地歌、長唄、義太夫節など）、邦舞（歌舞伎舞踊、上方舞、琉球舞踊）など具体的に記入してください。"</formula1>
    </dataValidation>
    <dataValidation type="list" allowBlank="1" showInputMessage="1" showErrorMessage="1" sqref="D36" xr:uid="{00000000-0002-0000-0900-000007000000}">
      <formula1>"作品内容,芸能種別"</formula1>
    </dataValidation>
    <dataValidation type="textLength" errorStyle="warning" operator="lessThanOrEqual" allowBlank="1" showInputMessage="1" showErrorMessage="1" errorTitle="上限文字数を超えています" error="14pt・7行以内でご記入ください。" sqref="C4:M10" xr:uid="{00000000-0002-0000-0900-000008000000}">
      <formula1>450</formula1>
    </dataValidation>
    <dataValidation type="textLength" errorStyle="warning" operator="lessThanOrEqual" allowBlank="1" showInputMessage="1" showErrorMessage="1" errorTitle="上限文字数を超えています" error="14pt・4行以内でご記入ください。" sqref="C17:M20 C12:M15" xr:uid="{00000000-0002-0000-0900-000009000000}">
      <formula1>250</formula1>
    </dataValidation>
    <dataValidation type="list" allowBlank="1" showInputMessage="1" showErrorMessage="1" prompt="該当のものを選択" sqref="E36:G36" xr:uid="{00000000-0002-0000-0900-00000A000000}">
      <formula1>"創作初演,新演出,新振付,翻訳初演,再演"</formula1>
    </dataValidation>
    <dataValidation errorStyle="warning" operator="lessThanOrEqual" allowBlank="1" showInputMessage="1" showErrorMessage="1" errorTitle="上限字数を超えています" error="14pt・3行以下で入力してください。" sqref="C68:M70 C72:M74" xr:uid="{00000000-0002-0000-0900-00000B000000}"/>
    <dataValidation errorStyle="warning" operator="lessThanOrEqual" allowBlank="1" showInputMessage="1" showErrorMessage="1" errorTitle="上限字数を超えています" error="14pt・４行以内でご記入ください。" sqref="E76:M79" xr:uid="{00000000-0002-0000-0900-00000C000000}"/>
  </dataValidations>
  <printOptions horizontalCentered="1"/>
  <pageMargins left="0.78740157480314965" right="0.78740157480314965" top="0.39370078740157483" bottom="0.78740157480314965" header="0" footer="0.59055118110236227"/>
  <pageSetup paperSize="9" scale="49" orientation="portrait" r:id="rId2"/>
  <headerFooter scaleWithDoc="0">
    <oddFooter>&amp;R&amp;"ＭＳ ゴシック,標準"整理番号：（事務局記入欄）</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O89"/>
  <sheetViews>
    <sheetView view="pageBreakPreview" zoomScale="70" zoomScaleNormal="80" zoomScaleSheetLayoutView="70" workbookViewId="0">
      <pane ySplit="18" topLeftCell="A19" activePane="bottomLeft" state="frozen"/>
      <selection activeCell="A10" sqref="C10:D10"/>
      <selection pane="bottomLeft" activeCell="A10" sqref="C10:D10"/>
    </sheetView>
  </sheetViews>
  <sheetFormatPr defaultColWidth="9" defaultRowHeight="16.5"/>
  <cols>
    <col min="1" max="2" width="6.9140625" style="259" customWidth="1"/>
    <col min="3" max="3" width="7.08203125" style="259" customWidth="1"/>
    <col min="4" max="4" width="39.5" style="254" customWidth="1"/>
    <col min="5" max="5" width="12" style="254" customWidth="1"/>
    <col min="6" max="6" width="3.5" style="254" bestFit="1" customWidth="1"/>
    <col min="7" max="7" width="11" style="254" customWidth="1"/>
    <col min="8" max="8" width="21.4140625" style="255" bestFit="1" customWidth="1"/>
    <col min="9" max="9" width="17.58203125" style="255" customWidth="1"/>
    <col min="10" max="10" width="67.9140625" style="482" customWidth="1"/>
    <col min="11" max="16384" width="9" style="254"/>
  </cols>
  <sheetData>
    <row r="1" spans="1:15" ht="29.25" customHeight="1">
      <c r="A1" s="365" t="s">
        <v>227</v>
      </c>
      <c r="C1" s="251"/>
      <c r="J1" s="878" t="s">
        <v>505</v>
      </c>
    </row>
    <row r="2" spans="1:15" ht="9.75" customHeight="1">
      <c r="A2" s="253"/>
      <c r="C2" s="251"/>
      <c r="J2" s="878"/>
    </row>
    <row r="3" spans="1:15" ht="35.15" customHeight="1" thickBot="1">
      <c r="A3" s="251"/>
      <c r="B3" s="711" t="s">
        <v>388</v>
      </c>
      <c r="C3" s="711"/>
      <c r="D3" s="462" t="str">
        <f>IF(総表!C17="","",総表!C17)</f>
        <v/>
      </c>
      <c r="E3" s="257" t="s">
        <v>389</v>
      </c>
      <c r="F3" s="709" t="str">
        <f>IF(総表!C25="","",総表!C25)</f>
        <v/>
      </c>
      <c r="G3" s="710"/>
      <c r="H3" s="710"/>
      <c r="I3" s="710"/>
      <c r="J3" s="483" t="s">
        <v>476</v>
      </c>
    </row>
    <row r="4" spans="1:15" ht="14.25" customHeight="1" thickBot="1"/>
    <row r="5" spans="1:15" s="269" customFormat="1" ht="24.75" customHeight="1" thickBot="1">
      <c r="A5" s="366" t="s">
        <v>147</v>
      </c>
      <c r="B5" s="367"/>
      <c r="C5" s="367"/>
      <c r="D5" s="367"/>
      <c r="E5" s="720">
        <f>SUM(E6:G8)</f>
        <v>0</v>
      </c>
      <c r="F5" s="720"/>
      <c r="G5" s="721"/>
      <c r="H5" s="368"/>
      <c r="I5" s="368"/>
      <c r="J5" s="484"/>
      <c r="L5" s="243"/>
      <c r="M5" s="243"/>
      <c r="N5" s="243"/>
      <c r="O5" s="243"/>
    </row>
    <row r="6" spans="1:15" s="269" customFormat="1" ht="20.149999999999999" hidden="1" customHeight="1">
      <c r="A6" s="369"/>
      <c r="B6" s="370" t="s">
        <v>29</v>
      </c>
      <c r="C6" s="371"/>
      <c r="D6" s="371"/>
      <c r="E6" s="722">
        <f>I33</f>
        <v>0</v>
      </c>
      <c r="F6" s="722"/>
      <c r="G6" s="723"/>
      <c r="H6" s="372"/>
      <c r="I6" s="372"/>
      <c r="J6" s="484" t="s">
        <v>477</v>
      </c>
      <c r="L6" s="243"/>
      <c r="M6" s="243"/>
      <c r="N6" s="243"/>
      <c r="O6" s="243"/>
    </row>
    <row r="7" spans="1:15" s="269" customFormat="1" ht="19.5" hidden="1" customHeight="1">
      <c r="A7" s="369"/>
      <c r="B7" s="373" t="s">
        <v>234</v>
      </c>
      <c r="C7" s="374"/>
      <c r="D7" s="374"/>
      <c r="E7" s="730">
        <f>I50</f>
        <v>0</v>
      </c>
      <c r="F7" s="730"/>
      <c r="G7" s="731"/>
      <c r="H7" s="372"/>
      <c r="I7" s="372"/>
      <c r="J7" s="484" t="s">
        <v>477</v>
      </c>
      <c r="L7" s="243"/>
      <c r="M7" s="243"/>
      <c r="N7" s="243"/>
      <c r="O7" s="243"/>
    </row>
    <row r="8" spans="1:15" s="269" customFormat="1" ht="20.149999999999999" hidden="1" customHeight="1">
      <c r="A8" s="369"/>
      <c r="B8" s="373" t="s">
        <v>33</v>
      </c>
      <c r="C8" s="374"/>
      <c r="D8" s="374"/>
      <c r="E8" s="724">
        <f>SUM(E9:G14)</f>
        <v>0</v>
      </c>
      <c r="F8" s="724"/>
      <c r="G8" s="725"/>
      <c r="H8" s="372"/>
      <c r="I8" s="372"/>
      <c r="J8" s="484" t="s">
        <v>477</v>
      </c>
      <c r="L8" s="243"/>
      <c r="M8" s="243"/>
      <c r="N8" s="243"/>
      <c r="O8" s="243"/>
    </row>
    <row r="9" spans="1:15" s="269" customFormat="1" ht="20.149999999999999" hidden="1" customHeight="1">
      <c r="A9" s="369"/>
      <c r="B9" s="375"/>
      <c r="C9" s="716" t="s">
        <v>72</v>
      </c>
      <c r="D9" s="717"/>
      <c r="E9" s="728">
        <f>I58</f>
        <v>0</v>
      </c>
      <c r="F9" s="728"/>
      <c r="G9" s="729"/>
      <c r="H9" s="372"/>
      <c r="I9" s="372"/>
      <c r="J9" s="484" t="s">
        <v>477</v>
      </c>
      <c r="L9" s="243"/>
      <c r="M9" s="243"/>
      <c r="N9" s="243"/>
      <c r="O9" s="243"/>
    </row>
    <row r="10" spans="1:15" s="269" customFormat="1" ht="20.149999999999999" hidden="1" customHeight="1">
      <c r="A10" s="369"/>
      <c r="B10" s="375"/>
      <c r="C10" s="376" t="s">
        <v>42</v>
      </c>
      <c r="D10" s="377"/>
      <c r="E10" s="726">
        <f>I63</f>
        <v>0</v>
      </c>
      <c r="F10" s="726"/>
      <c r="G10" s="727"/>
      <c r="H10" s="372"/>
      <c r="I10" s="372"/>
      <c r="J10" s="484" t="s">
        <v>477</v>
      </c>
      <c r="L10" s="243"/>
      <c r="M10" s="243"/>
      <c r="N10" s="243"/>
      <c r="O10" s="243"/>
    </row>
    <row r="11" spans="1:15" s="269" customFormat="1" ht="20.149999999999999" hidden="1" customHeight="1">
      <c r="A11" s="369"/>
      <c r="B11" s="375"/>
      <c r="C11" s="378" t="s">
        <v>183</v>
      </c>
      <c r="D11" s="377"/>
      <c r="E11" s="712">
        <f>I68</f>
        <v>0</v>
      </c>
      <c r="F11" s="712"/>
      <c r="G11" s="713"/>
      <c r="H11" s="372"/>
      <c r="I11" s="372"/>
      <c r="J11" s="484" t="s">
        <v>477</v>
      </c>
      <c r="L11" s="243"/>
      <c r="M11" s="243"/>
      <c r="N11" s="243"/>
      <c r="O11" s="243"/>
    </row>
    <row r="12" spans="1:15" s="269" customFormat="1" ht="20.149999999999999" hidden="1" customHeight="1">
      <c r="A12" s="369"/>
      <c r="B12" s="375"/>
      <c r="C12" s="378" t="s">
        <v>43</v>
      </c>
      <c r="D12" s="377"/>
      <c r="E12" s="714">
        <f>I74</f>
        <v>0</v>
      </c>
      <c r="F12" s="714"/>
      <c r="G12" s="715"/>
      <c r="H12" s="372"/>
      <c r="I12" s="372"/>
      <c r="J12" s="484" t="s">
        <v>477</v>
      </c>
      <c r="L12" s="243"/>
      <c r="M12" s="243"/>
      <c r="N12" s="243"/>
      <c r="O12" s="243"/>
    </row>
    <row r="13" spans="1:15" s="269" customFormat="1" ht="20.149999999999999" hidden="1" customHeight="1">
      <c r="A13" s="369"/>
      <c r="B13" s="375"/>
      <c r="C13" s="379" t="s">
        <v>116</v>
      </c>
      <c r="D13" s="377"/>
      <c r="E13" s="714">
        <f>I80</f>
        <v>0</v>
      </c>
      <c r="F13" s="714"/>
      <c r="G13" s="715"/>
      <c r="H13" s="372"/>
      <c r="I13" s="372"/>
      <c r="J13" s="484" t="s">
        <v>477</v>
      </c>
      <c r="L13" s="243"/>
      <c r="M13" s="243"/>
      <c r="N13" s="243"/>
      <c r="O13" s="243"/>
    </row>
    <row r="14" spans="1:15" s="269" customFormat="1" ht="20.149999999999999" hidden="1" customHeight="1" thickBot="1">
      <c r="A14" s="380"/>
      <c r="B14" s="381"/>
      <c r="C14" s="382" t="s">
        <v>36</v>
      </c>
      <c r="D14" s="383"/>
      <c r="E14" s="718">
        <f>I85</f>
        <v>0</v>
      </c>
      <c r="F14" s="718"/>
      <c r="G14" s="719"/>
      <c r="H14" s="372"/>
      <c r="I14" s="372"/>
      <c r="J14" s="484" t="s">
        <v>477</v>
      </c>
      <c r="L14" s="243"/>
      <c r="M14" s="243"/>
      <c r="N14" s="243"/>
      <c r="O14" s="243"/>
    </row>
    <row r="15" spans="1:15" s="243" customFormat="1" ht="20.149999999999999" hidden="1" customHeight="1">
      <c r="A15" s="254"/>
      <c r="B15" s="254"/>
      <c r="C15" s="302"/>
      <c r="D15" s="254"/>
      <c r="E15" s="384"/>
      <c r="F15" s="384"/>
      <c r="G15" s="384"/>
      <c r="H15" s="385"/>
      <c r="I15" s="385"/>
      <c r="J15" s="485"/>
    </row>
    <row r="16" spans="1:15" s="243" customFormat="1" ht="27" hidden="1" customHeight="1">
      <c r="A16" s="254"/>
      <c r="B16" s="254"/>
      <c r="C16" s="302"/>
      <c r="D16" s="254"/>
      <c r="E16" s="384"/>
      <c r="F16" s="384"/>
      <c r="G16" s="384"/>
      <c r="H16" s="385"/>
      <c r="I16" s="385"/>
      <c r="J16" s="485"/>
    </row>
    <row r="17" spans="1:10" ht="9.9" customHeight="1" thickBot="1"/>
    <row r="18" spans="1:10" s="390" customFormat="1" ht="17" thickBot="1">
      <c r="A18" s="386" t="s">
        <v>21</v>
      </c>
      <c r="B18" s="387" t="s">
        <v>22</v>
      </c>
      <c r="C18" s="387" t="s">
        <v>23</v>
      </c>
      <c r="D18" s="387" t="s">
        <v>24</v>
      </c>
      <c r="E18" s="801" t="s">
        <v>25</v>
      </c>
      <c r="F18" s="801"/>
      <c r="G18" s="801"/>
      <c r="H18" s="388" t="s">
        <v>26</v>
      </c>
      <c r="I18" s="389" t="s">
        <v>27</v>
      </c>
      <c r="J18" s="486" t="s">
        <v>28</v>
      </c>
    </row>
    <row r="19" spans="1:10" ht="20.149999999999999" customHeight="1">
      <c r="A19" s="772" t="s">
        <v>148</v>
      </c>
      <c r="B19" s="773"/>
      <c r="C19" s="773"/>
      <c r="D19" s="773"/>
      <c r="E19" s="391"/>
      <c r="F19" s="391"/>
      <c r="G19" s="391"/>
      <c r="H19" s="392"/>
      <c r="I19" s="393"/>
      <c r="J19" s="486"/>
    </row>
    <row r="20" spans="1:10" ht="20.149999999999999" customHeight="1">
      <c r="A20" s="394"/>
      <c r="B20" s="395" t="s">
        <v>29</v>
      </c>
      <c r="C20" s="396"/>
      <c r="D20" s="397"/>
      <c r="E20" s="397"/>
      <c r="F20" s="397"/>
      <c r="G20" s="397"/>
      <c r="H20" s="398"/>
      <c r="I20" s="399"/>
      <c r="J20" s="486"/>
    </row>
    <row r="21" spans="1:10" ht="20.149999999999999" customHeight="1">
      <c r="A21" s="394"/>
      <c r="B21" s="400"/>
      <c r="C21" s="401" t="s">
        <v>117</v>
      </c>
      <c r="D21" s="402"/>
      <c r="E21" s="402"/>
      <c r="F21" s="402"/>
      <c r="G21" s="402"/>
      <c r="H21" s="797" t="str">
        <f>IF($E$22="","","会場毎の情報は別紙参照。")</f>
        <v/>
      </c>
      <c r="I21" s="798"/>
      <c r="J21" s="486"/>
    </row>
    <row r="22" spans="1:10" ht="20.149999999999999" customHeight="1">
      <c r="A22" s="394"/>
      <c r="B22" s="400"/>
      <c r="C22" s="403"/>
      <c r="D22" s="404" t="s">
        <v>267</v>
      </c>
      <c r="E22" s="766"/>
      <c r="F22" s="766"/>
      <c r="G22" s="767"/>
      <c r="H22" s="762"/>
      <c r="I22" s="763"/>
      <c r="J22" s="487" t="s">
        <v>478</v>
      </c>
    </row>
    <row r="23" spans="1:10" ht="20.149999999999999" customHeight="1">
      <c r="A23" s="394"/>
      <c r="B23" s="405"/>
      <c r="C23" s="406"/>
      <c r="D23" s="407" t="s">
        <v>118</v>
      </c>
      <c r="E23" s="790" t="str">
        <f>IF($E$22="",IF(総表!F28="","",(総表!F28&amp;"（"&amp;総表!H28&amp;総表!I28&amp;"）")),"")</f>
        <v/>
      </c>
      <c r="F23" s="791"/>
      <c r="G23" s="791"/>
      <c r="H23" s="792"/>
      <c r="I23" s="793"/>
      <c r="J23" s="488" t="s">
        <v>119</v>
      </c>
    </row>
    <row r="24" spans="1:10" ht="20.149999999999999" customHeight="1">
      <c r="A24" s="394"/>
      <c r="B24" s="405"/>
      <c r="C24" s="406"/>
      <c r="D24" s="408" t="s">
        <v>150</v>
      </c>
      <c r="E24" s="787"/>
      <c r="F24" s="788"/>
      <c r="G24" s="789"/>
      <c r="H24" s="799"/>
      <c r="I24" s="800"/>
      <c r="J24" s="488"/>
    </row>
    <row r="25" spans="1:10" ht="20.149999999999999" customHeight="1">
      <c r="A25" s="394"/>
      <c r="B25" s="405"/>
      <c r="C25" s="406"/>
      <c r="D25" s="785" t="s">
        <v>151</v>
      </c>
      <c r="E25" s="779" t="s">
        <v>152</v>
      </c>
      <c r="F25" s="780"/>
      <c r="G25" s="781"/>
      <c r="H25" s="34"/>
      <c r="I25" s="409" t="s">
        <v>143</v>
      </c>
      <c r="J25" s="488"/>
    </row>
    <row r="26" spans="1:10" ht="20.149999999999999" customHeight="1">
      <c r="A26" s="394"/>
      <c r="B26" s="405"/>
      <c r="C26" s="406"/>
      <c r="D26" s="786"/>
      <c r="E26" s="782" t="s">
        <v>153</v>
      </c>
      <c r="F26" s="783"/>
      <c r="G26" s="784"/>
      <c r="H26" s="35"/>
      <c r="I26" s="410" t="s">
        <v>143</v>
      </c>
      <c r="J26" s="488"/>
    </row>
    <row r="27" spans="1:10" ht="20.149999999999999" customHeight="1">
      <c r="A27" s="394"/>
      <c r="B27" s="405"/>
      <c r="C27" s="406"/>
      <c r="D27" s="407" t="s">
        <v>144</v>
      </c>
      <c r="E27" s="768">
        <f>E24-H25-H26</f>
        <v>0</v>
      </c>
      <c r="F27" s="768"/>
      <c r="G27" s="768"/>
      <c r="H27" s="777" t="s">
        <v>185</v>
      </c>
      <c r="I27" s="764" t="str">
        <f>IF(E27*E28=0,"",E27*E28)</f>
        <v/>
      </c>
      <c r="J27" s="489" t="s">
        <v>479</v>
      </c>
    </row>
    <row r="28" spans="1:10" ht="20.149999999999999" customHeight="1">
      <c r="A28" s="394"/>
      <c r="B28" s="405"/>
      <c r="C28" s="406"/>
      <c r="D28" s="411" t="s">
        <v>454</v>
      </c>
      <c r="E28" s="770"/>
      <c r="F28" s="770"/>
      <c r="G28" s="770"/>
      <c r="H28" s="778"/>
      <c r="I28" s="765"/>
      <c r="J28" s="490"/>
    </row>
    <row r="29" spans="1:10" ht="20.149999999999999" customHeight="1">
      <c r="A29" s="394"/>
      <c r="B29" s="405"/>
      <c r="C29" s="406"/>
      <c r="D29" s="412" t="s">
        <v>124</v>
      </c>
      <c r="E29" s="769" t="str">
        <f>IF(I27="","",SUM(G33:G44))</f>
        <v/>
      </c>
      <c r="F29" s="769"/>
      <c r="G29" s="769"/>
      <c r="H29" s="413" t="s">
        <v>149</v>
      </c>
      <c r="I29" s="414" t="str">
        <f>IF(I27="","",E29/I27)</f>
        <v/>
      </c>
      <c r="J29" s="483"/>
    </row>
    <row r="30" spans="1:10" ht="20.149999999999999" customHeight="1">
      <c r="A30" s="394"/>
      <c r="B30" s="405"/>
      <c r="C30" s="406"/>
      <c r="D30" s="415" t="s">
        <v>145</v>
      </c>
      <c r="E30" s="771" t="str">
        <f>IF(I27="","",SUM(G33:G45))</f>
        <v/>
      </c>
      <c r="F30" s="771"/>
      <c r="G30" s="771"/>
      <c r="H30" s="416" t="s">
        <v>125</v>
      </c>
      <c r="I30" s="417" t="str">
        <f>IF(I27="","",E30/I27)</f>
        <v/>
      </c>
      <c r="J30" s="483"/>
    </row>
    <row r="31" spans="1:10" ht="20.149999999999999" customHeight="1">
      <c r="A31" s="394"/>
      <c r="B31" s="405"/>
      <c r="C31" s="774" t="s">
        <v>266</v>
      </c>
      <c r="D31" s="775"/>
      <c r="E31" s="776"/>
      <c r="F31" s="776"/>
      <c r="G31" s="776"/>
      <c r="H31" s="795" t="str">
        <f>IF($E$22="","","会場毎の入場券内訳は別紙参照。")</f>
        <v/>
      </c>
      <c r="I31" s="796"/>
      <c r="J31" s="491"/>
    </row>
    <row r="32" spans="1:10" ht="20.149999999999999" customHeight="1">
      <c r="A32" s="394"/>
      <c r="B32" s="405"/>
      <c r="C32" s="418"/>
      <c r="D32" s="419" t="s">
        <v>53</v>
      </c>
      <c r="E32" s="420" t="s">
        <v>146</v>
      </c>
      <c r="F32" s="420" t="s">
        <v>30</v>
      </c>
      <c r="G32" s="420" t="s">
        <v>31</v>
      </c>
      <c r="H32" s="421" t="s">
        <v>32</v>
      </c>
      <c r="I32" s="422" t="s">
        <v>27</v>
      </c>
      <c r="J32" s="490"/>
    </row>
    <row r="33" spans="1:10" ht="20.149999999999999" customHeight="1">
      <c r="A33" s="394"/>
      <c r="B33" s="405"/>
      <c r="C33" s="418"/>
      <c r="D33" s="36"/>
      <c r="E33" s="37"/>
      <c r="F33" s="458" t="str">
        <f>IF(E33="","","×")</f>
        <v/>
      </c>
      <c r="G33" s="37"/>
      <c r="H33" s="423">
        <f>E33*G33</f>
        <v>0</v>
      </c>
      <c r="I33" s="424">
        <f>IF($E$22="",ROUNDDOWN(H48,-3)/1000,I34)</f>
        <v>0</v>
      </c>
      <c r="J33" s="794" t="s">
        <v>499</v>
      </c>
    </row>
    <row r="34" spans="1:10" ht="20.149999999999999" customHeight="1">
      <c r="A34" s="394"/>
      <c r="B34" s="405"/>
      <c r="C34" s="418"/>
      <c r="D34" s="38"/>
      <c r="E34" s="39"/>
      <c r="F34" s="459" t="str">
        <f t="shared" ref="F34:F45" si="0">IF(E34="","","×")</f>
        <v/>
      </c>
      <c r="G34" s="39"/>
      <c r="H34" s="425">
        <f t="shared" ref="H34:H44" si="1">E34*G34</f>
        <v>0</v>
      </c>
      <c r="I34" s="463">
        <f ca="1">ROUNDDOWN('別紙　入場料詳細'!E3,-3)/1000</f>
        <v>0</v>
      </c>
      <c r="J34" s="794"/>
    </row>
    <row r="35" spans="1:10" ht="20.149999999999999" customHeight="1">
      <c r="A35" s="394"/>
      <c r="B35" s="405"/>
      <c r="C35" s="418"/>
      <c r="D35" s="38"/>
      <c r="E35" s="39"/>
      <c r="F35" s="459" t="str">
        <f t="shared" si="0"/>
        <v/>
      </c>
      <c r="G35" s="39"/>
      <c r="H35" s="425">
        <f t="shared" si="1"/>
        <v>0</v>
      </c>
      <c r="I35" s="426"/>
      <c r="J35" s="503" t="s">
        <v>49</v>
      </c>
    </row>
    <row r="36" spans="1:10" ht="20.149999999999999" customHeight="1">
      <c r="A36" s="394"/>
      <c r="B36" s="405"/>
      <c r="C36" s="418"/>
      <c r="D36" s="38"/>
      <c r="E36" s="39"/>
      <c r="F36" s="459" t="str">
        <f t="shared" si="0"/>
        <v/>
      </c>
      <c r="G36" s="39"/>
      <c r="H36" s="425">
        <f t="shared" si="1"/>
        <v>0</v>
      </c>
      <c r="I36" s="426"/>
      <c r="J36" s="503" t="s">
        <v>50</v>
      </c>
    </row>
    <row r="37" spans="1:10" ht="20.149999999999999" customHeight="1">
      <c r="A37" s="394"/>
      <c r="B37" s="405"/>
      <c r="C37" s="418"/>
      <c r="D37" s="38"/>
      <c r="E37" s="39"/>
      <c r="F37" s="459" t="str">
        <f t="shared" si="0"/>
        <v/>
      </c>
      <c r="G37" s="39"/>
      <c r="H37" s="425">
        <f t="shared" si="1"/>
        <v>0</v>
      </c>
      <c r="I37" s="426"/>
      <c r="J37" s="503" t="s">
        <v>51</v>
      </c>
    </row>
    <row r="38" spans="1:10" ht="20.149999999999999" customHeight="1">
      <c r="A38" s="394"/>
      <c r="B38" s="405"/>
      <c r="C38" s="418"/>
      <c r="D38" s="38"/>
      <c r="E38" s="39"/>
      <c r="F38" s="459" t="str">
        <f t="shared" si="0"/>
        <v/>
      </c>
      <c r="G38" s="39"/>
      <c r="H38" s="425">
        <f t="shared" si="1"/>
        <v>0</v>
      </c>
      <c r="I38" s="426"/>
      <c r="J38" s="488"/>
    </row>
    <row r="39" spans="1:10" ht="20.149999999999999" customHeight="1">
      <c r="A39" s="394"/>
      <c r="B39" s="405"/>
      <c r="C39" s="418"/>
      <c r="D39" s="38"/>
      <c r="E39" s="39"/>
      <c r="F39" s="459" t="str">
        <f t="shared" si="0"/>
        <v/>
      </c>
      <c r="G39" s="39"/>
      <c r="H39" s="425">
        <f t="shared" si="1"/>
        <v>0</v>
      </c>
      <c r="I39" s="426"/>
      <c r="J39" s="489" t="s">
        <v>495</v>
      </c>
    </row>
    <row r="40" spans="1:10" ht="20.149999999999999" customHeight="1">
      <c r="A40" s="394"/>
      <c r="B40" s="405"/>
      <c r="C40" s="418"/>
      <c r="D40" s="38"/>
      <c r="E40" s="39"/>
      <c r="F40" s="459" t="str">
        <f t="shared" si="0"/>
        <v/>
      </c>
      <c r="G40" s="39"/>
      <c r="H40" s="425">
        <f t="shared" si="1"/>
        <v>0</v>
      </c>
      <c r="I40" s="426"/>
      <c r="J40" s="503" t="s">
        <v>496</v>
      </c>
    </row>
    <row r="41" spans="1:10" ht="20.149999999999999" customHeight="1">
      <c r="A41" s="394"/>
      <c r="B41" s="405"/>
      <c r="C41" s="418"/>
      <c r="D41" s="38"/>
      <c r="E41" s="39"/>
      <c r="F41" s="459" t="str">
        <f t="shared" si="0"/>
        <v/>
      </c>
      <c r="G41" s="39"/>
      <c r="H41" s="425">
        <f t="shared" si="1"/>
        <v>0</v>
      </c>
      <c r="I41" s="426"/>
      <c r="J41" s="503" t="s">
        <v>497</v>
      </c>
    </row>
    <row r="42" spans="1:10" ht="20.149999999999999" customHeight="1">
      <c r="A42" s="394"/>
      <c r="B42" s="405"/>
      <c r="C42" s="418"/>
      <c r="D42" s="38"/>
      <c r="E42" s="39"/>
      <c r="F42" s="459" t="str">
        <f t="shared" si="0"/>
        <v/>
      </c>
      <c r="G42" s="39"/>
      <c r="H42" s="425">
        <f t="shared" si="1"/>
        <v>0</v>
      </c>
      <c r="I42" s="426"/>
      <c r="J42" s="503" t="s">
        <v>498</v>
      </c>
    </row>
    <row r="43" spans="1:10" ht="20.149999999999999" customHeight="1">
      <c r="A43" s="394"/>
      <c r="B43" s="405"/>
      <c r="C43" s="418"/>
      <c r="D43" s="38"/>
      <c r="E43" s="39"/>
      <c r="F43" s="459" t="str">
        <f t="shared" si="0"/>
        <v/>
      </c>
      <c r="G43" s="39"/>
      <c r="H43" s="425">
        <f t="shared" si="1"/>
        <v>0</v>
      </c>
      <c r="I43" s="426"/>
      <c r="J43" s="503"/>
    </row>
    <row r="44" spans="1:10" ht="20.149999999999999" customHeight="1">
      <c r="A44" s="394"/>
      <c r="B44" s="405"/>
      <c r="C44" s="418"/>
      <c r="D44" s="38"/>
      <c r="E44" s="39"/>
      <c r="F44" s="459" t="str">
        <f t="shared" si="0"/>
        <v/>
      </c>
      <c r="G44" s="39"/>
      <c r="H44" s="425">
        <f t="shared" si="1"/>
        <v>0</v>
      </c>
      <c r="I44" s="426"/>
      <c r="J44" s="503"/>
    </row>
    <row r="45" spans="1:10" ht="20.149999999999999" customHeight="1">
      <c r="A45" s="394"/>
      <c r="B45" s="405"/>
      <c r="C45" s="418"/>
      <c r="D45" s="427" t="s">
        <v>120</v>
      </c>
      <c r="E45" s="428">
        <v>0</v>
      </c>
      <c r="F45" s="429" t="str">
        <f t="shared" si="0"/>
        <v>×</v>
      </c>
      <c r="G45" s="40"/>
      <c r="H45" s="430">
        <f>E45*G45</f>
        <v>0</v>
      </c>
      <c r="I45" s="426"/>
      <c r="J45" s="503"/>
    </row>
    <row r="46" spans="1:10" ht="20.149999999999999" customHeight="1">
      <c r="A46" s="394"/>
      <c r="B46" s="405"/>
      <c r="C46" s="431"/>
      <c r="D46" s="756" t="s">
        <v>121</v>
      </c>
      <c r="E46" s="757"/>
      <c r="F46" s="757"/>
      <c r="G46" s="757"/>
      <c r="H46" s="432">
        <f>SUM(H33:H45)</f>
        <v>0</v>
      </c>
      <c r="I46" s="433"/>
      <c r="J46" s="488"/>
    </row>
    <row r="47" spans="1:10" ht="20.149999999999999" customHeight="1">
      <c r="A47" s="394"/>
      <c r="B47" s="405"/>
      <c r="C47" s="431"/>
      <c r="D47" s="758" t="s">
        <v>231</v>
      </c>
      <c r="E47" s="759"/>
      <c r="F47" s="759"/>
      <c r="G47" s="759"/>
      <c r="H47" s="41"/>
      <c r="I47" s="433"/>
      <c r="J47" s="488"/>
    </row>
    <row r="48" spans="1:10" ht="20.149999999999999" customHeight="1">
      <c r="A48" s="394"/>
      <c r="B48" s="405"/>
      <c r="C48" s="431"/>
      <c r="D48" s="760" t="s">
        <v>122</v>
      </c>
      <c r="E48" s="761"/>
      <c r="F48" s="761"/>
      <c r="G48" s="761"/>
      <c r="H48" s="434">
        <f>H46+H47</f>
        <v>0</v>
      </c>
      <c r="I48" s="433"/>
      <c r="J48" s="488"/>
    </row>
    <row r="49" spans="1:10" ht="20.149999999999999" customHeight="1">
      <c r="A49" s="394"/>
      <c r="B49" s="373" t="s">
        <v>235</v>
      </c>
      <c r="C49" s="435"/>
      <c r="D49" s="435"/>
      <c r="E49" s="435"/>
      <c r="F49" s="435"/>
      <c r="G49" s="435"/>
      <c r="H49" s="435"/>
      <c r="I49" s="436"/>
      <c r="J49" s="488"/>
    </row>
    <row r="50" spans="1:10" ht="19.5" customHeight="1">
      <c r="A50" s="394"/>
      <c r="B50" s="437"/>
      <c r="C50" s="735"/>
      <c r="D50" s="460"/>
      <c r="E50" s="738"/>
      <c r="F50" s="739"/>
      <c r="G50" s="740"/>
      <c r="H50" s="42"/>
      <c r="I50" s="732">
        <f>ROUNDDOWN((SUM(H50:H55)),-3)/1000</f>
        <v>0</v>
      </c>
      <c r="J50" s="488"/>
    </row>
    <row r="51" spans="1:10" ht="20.149999999999999" customHeight="1">
      <c r="A51" s="394"/>
      <c r="B51" s="437"/>
      <c r="C51" s="736"/>
      <c r="D51" s="461"/>
      <c r="E51" s="741"/>
      <c r="F51" s="742"/>
      <c r="G51" s="743"/>
      <c r="H51" s="43"/>
      <c r="I51" s="733"/>
      <c r="J51" s="488"/>
    </row>
    <row r="52" spans="1:10" ht="20.149999999999999" customHeight="1">
      <c r="A52" s="394"/>
      <c r="B52" s="437"/>
      <c r="C52" s="736"/>
      <c r="D52" s="461"/>
      <c r="E52" s="741"/>
      <c r="F52" s="742"/>
      <c r="G52" s="743"/>
      <c r="H52" s="43"/>
      <c r="I52" s="733"/>
      <c r="J52" s="488"/>
    </row>
    <row r="53" spans="1:10" ht="20.149999999999999" customHeight="1">
      <c r="A53" s="394"/>
      <c r="B53" s="437"/>
      <c r="C53" s="736"/>
      <c r="D53" s="461"/>
      <c r="E53" s="741"/>
      <c r="F53" s="742"/>
      <c r="G53" s="743"/>
      <c r="H53" s="43"/>
      <c r="I53" s="733"/>
      <c r="J53" s="488"/>
    </row>
    <row r="54" spans="1:10" ht="20.149999999999999" customHeight="1">
      <c r="A54" s="394"/>
      <c r="B54" s="437"/>
      <c r="C54" s="736"/>
      <c r="D54" s="461"/>
      <c r="E54" s="741"/>
      <c r="F54" s="742"/>
      <c r="G54" s="743"/>
      <c r="H54" s="71"/>
      <c r="I54" s="733"/>
      <c r="J54" s="488"/>
    </row>
    <row r="55" spans="1:10" ht="20.149999999999999" customHeight="1">
      <c r="A55" s="394"/>
      <c r="B55" s="438"/>
      <c r="C55" s="737"/>
      <c r="D55" s="460"/>
      <c r="E55" s="744"/>
      <c r="F55" s="745"/>
      <c r="G55" s="746"/>
      <c r="H55" s="43"/>
      <c r="I55" s="734"/>
      <c r="J55" s="488"/>
    </row>
    <row r="56" spans="1:10" ht="20.149999999999999" customHeight="1">
      <c r="A56" s="394"/>
      <c r="B56" s="439" t="s">
        <v>33</v>
      </c>
      <c r="C56" s="440"/>
      <c r="D56" s="440"/>
      <c r="E56" s="440"/>
      <c r="F56" s="440"/>
      <c r="G56" s="440"/>
      <c r="H56" s="441"/>
      <c r="I56" s="442"/>
      <c r="J56" s="492"/>
    </row>
    <row r="57" spans="1:10" ht="20.149999999999999" customHeight="1">
      <c r="A57" s="394"/>
      <c r="B57" s="443"/>
      <c r="C57" s="401" t="s">
        <v>72</v>
      </c>
      <c r="D57" s="444"/>
      <c r="E57" s="444"/>
      <c r="F57" s="444"/>
      <c r="G57" s="444"/>
      <c r="H57" s="445"/>
      <c r="I57" s="446"/>
      <c r="J57" s="492"/>
    </row>
    <row r="58" spans="1:10" ht="20.149999999999999" customHeight="1">
      <c r="A58" s="394"/>
      <c r="B58" s="405"/>
      <c r="C58" s="418"/>
      <c r="D58" s="36"/>
      <c r="E58" s="751"/>
      <c r="F58" s="751"/>
      <c r="G58" s="751"/>
      <c r="H58" s="42"/>
      <c r="I58" s="732">
        <f>ROUNDDOWN((SUM(H58:H61)),-3)/1000</f>
        <v>0</v>
      </c>
      <c r="J58" s="747"/>
    </row>
    <row r="59" spans="1:10" ht="20.149999999999999" customHeight="1">
      <c r="A59" s="394"/>
      <c r="B59" s="405"/>
      <c r="C59" s="418"/>
      <c r="D59" s="38"/>
      <c r="E59" s="749"/>
      <c r="F59" s="749"/>
      <c r="G59" s="749"/>
      <c r="H59" s="43"/>
      <c r="I59" s="733"/>
      <c r="J59" s="748"/>
    </row>
    <row r="60" spans="1:10" ht="20.149999999999999" customHeight="1">
      <c r="A60" s="394"/>
      <c r="B60" s="405"/>
      <c r="C60" s="418"/>
      <c r="D60" s="38"/>
      <c r="E60" s="749"/>
      <c r="F60" s="749"/>
      <c r="G60" s="749"/>
      <c r="H60" s="43"/>
      <c r="I60" s="733"/>
      <c r="J60" s="748"/>
    </row>
    <row r="61" spans="1:10" ht="20.149999999999999" customHeight="1">
      <c r="A61" s="394"/>
      <c r="B61" s="405"/>
      <c r="C61" s="447"/>
      <c r="D61" s="44"/>
      <c r="E61" s="750"/>
      <c r="F61" s="750"/>
      <c r="G61" s="750"/>
      <c r="H61" s="45"/>
      <c r="I61" s="734"/>
      <c r="J61" s="748"/>
    </row>
    <row r="62" spans="1:10" ht="20.149999999999999" customHeight="1">
      <c r="A62" s="394"/>
      <c r="B62" s="439"/>
      <c r="C62" s="401" t="s">
        <v>34</v>
      </c>
      <c r="D62" s="444"/>
      <c r="E62" s="444"/>
      <c r="F62" s="444"/>
      <c r="G62" s="444"/>
      <c r="H62" s="445"/>
      <c r="I62" s="446"/>
      <c r="J62" s="492"/>
    </row>
    <row r="63" spans="1:10" ht="20.149999999999999" customHeight="1">
      <c r="A63" s="394"/>
      <c r="B63" s="405"/>
      <c r="C63" s="418"/>
      <c r="D63" s="36"/>
      <c r="E63" s="751"/>
      <c r="F63" s="751"/>
      <c r="G63" s="751"/>
      <c r="H63" s="42"/>
      <c r="I63" s="732">
        <f>ROUNDDOWN((SUM(H63:H66)),-3)/1000</f>
        <v>0</v>
      </c>
      <c r="J63" s="747"/>
    </row>
    <row r="64" spans="1:10" ht="20.149999999999999" customHeight="1">
      <c r="A64" s="394"/>
      <c r="B64" s="405"/>
      <c r="C64" s="418"/>
      <c r="D64" s="38"/>
      <c r="E64" s="749"/>
      <c r="F64" s="749"/>
      <c r="G64" s="749"/>
      <c r="H64" s="43"/>
      <c r="I64" s="733"/>
      <c r="J64" s="748"/>
    </row>
    <row r="65" spans="1:10" ht="20.149999999999999" customHeight="1">
      <c r="A65" s="394"/>
      <c r="B65" s="405"/>
      <c r="C65" s="418"/>
      <c r="D65" s="38"/>
      <c r="E65" s="749"/>
      <c r="F65" s="749"/>
      <c r="G65" s="749"/>
      <c r="H65" s="43"/>
      <c r="I65" s="733"/>
      <c r="J65" s="748"/>
    </row>
    <row r="66" spans="1:10" ht="20.149999999999999" customHeight="1">
      <c r="A66" s="394"/>
      <c r="B66" s="405"/>
      <c r="C66" s="447"/>
      <c r="D66" s="44"/>
      <c r="E66" s="750"/>
      <c r="F66" s="750"/>
      <c r="G66" s="750"/>
      <c r="H66" s="45"/>
      <c r="I66" s="734"/>
      <c r="J66" s="748"/>
    </row>
    <row r="67" spans="1:10" ht="20.149999999999999" customHeight="1">
      <c r="A67" s="394"/>
      <c r="B67" s="755"/>
      <c r="C67" s="448" t="s">
        <v>184</v>
      </c>
      <c r="D67" s="449"/>
      <c r="E67" s="402"/>
      <c r="F67" s="402"/>
      <c r="G67" s="402"/>
      <c r="H67" s="450"/>
      <c r="I67" s="451"/>
    </row>
    <row r="68" spans="1:10" ht="20.149999999999999" customHeight="1">
      <c r="A68" s="394"/>
      <c r="B68" s="755"/>
      <c r="C68" s="406"/>
      <c r="D68" s="36"/>
      <c r="E68" s="751"/>
      <c r="F68" s="751"/>
      <c r="G68" s="751"/>
      <c r="H68" s="46"/>
      <c r="I68" s="732">
        <f>ROUNDDOWN((SUM(H68:H72)),-3)/1000</f>
        <v>0</v>
      </c>
      <c r="J68" s="748"/>
    </row>
    <row r="69" spans="1:10" ht="20.149999999999999" customHeight="1">
      <c r="A69" s="394"/>
      <c r="B69" s="755"/>
      <c r="C69" s="406"/>
      <c r="D69" s="38"/>
      <c r="E69" s="749"/>
      <c r="F69" s="749"/>
      <c r="G69" s="749"/>
      <c r="H69" s="47"/>
      <c r="I69" s="733"/>
      <c r="J69" s="748"/>
    </row>
    <row r="70" spans="1:10" ht="20.149999999999999" customHeight="1">
      <c r="A70" s="394"/>
      <c r="B70" s="755"/>
      <c r="C70" s="406"/>
      <c r="D70" s="38"/>
      <c r="E70" s="749"/>
      <c r="F70" s="749"/>
      <c r="G70" s="749"/>
      <c r="H70" s="47"/>
      <c r="I70" s="733"/>
      <c r="J70" s="748"/>
    </row>
    <row r="71" spans="1:10" ht="20.149999999999999" customHeight="1">
      <c r="A71" s="394"/>
      <c r="B71" s="755"/>
      <c r="C71" s="406"/>
      <c r="D71" s="38"/>
      <c r="E71" s="749"/>
      <c r="F71" s="749"/>
      <c r="G71" s="749"/>
      <c r="H71" s="47"/>
      <c r="I71" s="733"/>
      <c r="J71" s="748"/>
    </row>
    <row r="72" spans="1:10" ht="20.149999999999999" customHeight="1">
      <c r="A72" s="394"/>
      <c r="B72" s="755"/>
      <c r="C72" s="452"/>
      <c r="D72" s="44"/>
      <c r="E72" s="750"/>
      <c r="F72" s="750"/>
      <c r="G72" s="750"/>
      <c r="H72" s="48"/>
      <c r="I72" s="734"/>
      <c r="J72" s="748"/>
    </row>
    <row r="73" spans="1:10" ht="20.149999999999999" customHeight="1">
      <c r="A73" s="394"/>
      <c r="B73" s="405"/>
      <c r="C73" s="448" t="s">
        <v>35</v>
      </c>
      <c r="D73" s="449"/>
      <c r="E73" s="402"/>
      <c r="F73" s="402"/>
      <c r="G73" s="402"/>
      <c r="H73" s="450"/>
      <c r="I73" s="446"/>
    </row>
    <row r="74" spans="1:10" ht="20.149999999999999" customHeight="1">
      <c r="A74" s="394"/>
      <c r="B74" s="405"/>
      <c r="C74" s="418"/>
      <c r="D74" s="36"/>
      <c r="E74" s="751"/>
      <c r="F74" s="751"/>
      <c r="G74" s="751"/>
      <c r="H74" s="46"/>
      <c r="I74" s="732">
        <f>ROUNDDOWN((SUM(H74:H78)),-3)/1000</f>
        <v>0</v>
      </c>
      <c r="J74" s="748"/>
    </row>
    <row r="75" spans="1:10" ht="20.149999999999999" customHeight="1">
      <c r="A75" s="394"/>
      <c r="B75" s="405"/>
      <c r="C75" s="418"/>
      <c r="D75" s="38"/>
      <c r="E75" s="749"/>
      <c r="F75" s="749"/>
      <c r="G75" s="749"/>
      <c r="H75" s="47"/>
      <c r="I75" s="733"/>
      <c r="J75" s="748"/>
    </row>
    <row r="76" spans="1:10" ht="20.149999999999999" customHeight="1">
      <c r="A76" s="394"/>
      <c r="B76" s="405"/>
      <c r="C76" s="418"/>
      <c r="D76" s="38"/>
      <c r="E76" s="749"/>
      <c r="F76" s="749"/>
      <c r="G76" s="749"/>
      <c r="H76" s="47"/>
      <c r="I76" s="733"/>
      <c r="J76" s="748"/>
    </row>
    <row r="77" spans="1:10" ht="20.149999999999999" customHeight="1">
      <c r="A77" s="394"/>
      <c r="B77" s="405"/>
      <c r="C77" s="418"/>
      <c r="D77" s="38"/>
      <c r="E77" s="749"/>
      <c r="F77" s="749"/>
      <c r="G77" s="749"/>
      <c r="H77" s="47"/>
      <c r="I77" s="733"/>
      <c r="J77" s="748"/>
    </row>
    <row r="78" spans="1:10" ht="20.149999999999999" customHeight="1">
      <c r="A78" s="394"/>
      <c r="B78" s="405"/>
      <c r="C78" s="447"/>
      <c r="D78" s="44"/>
      <c r="E78" s="750"/>
      <c r="F78" s="750"/>
      <c r="G78" s="750"/>
      <c r="H78" s="48"/>
      <c r="I78" s="734"/>
      <c r="J78" s="748"/>
    </row>
    <row r="79" spans="1:10" ht="20.149999999999999" customHeight="1">
      <c r="A79" s="394"/>
      <c r="B79" s="405"/>
      <c r="C79" s="453" t="s">
        <v>405</v>
      </c>
      <c r="D79" s="449"/>
      <c r="E79" s="754"/>
      <c r="F79" s="754"/>
      <c r="G79" s="754"/>
      <c r="H79" s="450"/>
      <c r="I79" s="454"/>
      <c r="J79" s="748"/>
    </row>
    <row r="80" spans="1:10" ht="20.149999999999999" customHeight="1">
      <c r="A80" s="394"/>
      <c r="B80" s="405"/>
      <c r="C80" s="406"/>
      <c r="D80" s="36"/>
      <c r="E80" s="751"/>
      <c r="F80" s="751"/>
      <c r="G80" s="751"/>
      <c r="H80" s="46"/>
      <c r="I80" s="732">
        <f>ROUNDDOWN((SUM(H80:H83)),-3)/1000</f>
        <v>0</v>
      </c>
      <c r="J80" s="747"/>
    </row>
    <row r="81" spans="1:10" ht="20.149999999999999" customHeight="1">
      <c r="A81" s="394"/>
      <c r="B81" s="405"/>
      <c r="C81" s="406"/>
      <c r="D81" s="38"/>
      <c r="E81" s="749"/>
      <c r="F81" s="749"/>
      <c r="G81" s="749"/>
      <c r="H81" s="47"/>
      <c r="I81" s="733"/>
      <c r="J81" s="748"/>
    </row>
    <row r="82" spans="1:10" ht="20.149999999999999" customHeight="1">
      <c r="A82" s="394"/>
      <c r="B82" s="405"/>
      <c r="C82" s="406"/>
      <c r="D82" s="38"/>
      <c r="E82" s="749"/>
      <c r="F82" s="749"/>
      <c r="G82" s="749"/>
      <c r="H82" s="47"/>
      <c r="I82" s="733"/>
      <c r="J82" s="748"/>
    </row>
    <row r="83" spans="1:10" ht="20.149999999999999" customHeight="1">
      <c r="A83" s="394"/>
      <c r="B83" s="405"/>
      <c r="C83" s="452"/>
      <c r="D83" s="44"/>
      <c r="E83" s="750"/>
      <c r="F83" s="750"/>
      <c r="G83" s="750"/>
      <c r="H83" s="48"/>
      <c r="I83" s="734"/>
      <c r="J83" s="748"/>
    </row>
    <row r="84" spans="1:10" ht="20.149999999999999" customHeight="1">
      <c r="A84" s="394"/>
      <c r="B84" s="405"/>
      <c r="C84" s="401" t="s">
        <v>36</v>
      </c>
      <c r="D84" s="449"/>
      <c r="E84" s="402"/>
      <c r="F84" s="402"/>
      <c r="G84" s="402"/>
      <c r="H84" s="450"/>
      <c r="I84" s="446"/>
    </row>
    <row r="85" spans="1:10" ht="20.149999999999999" customHeight="1">
      <c r="A85" s="394"/>
      <c r="B85" s="405"/>
      <c r="C85" s="406"/>
      <c r="D85" s="36"/>
      <c r="E85" s="751"/>
      <c r="F85" s="751"/>
      <c r="G85" s="751"/>
      <c r="H85" s="46"/>
      <c r="I85" s="732">
        <f>ROUNDDOWN((SUM(H85:H89)),-3)/1000</f>
        <v>0</v>
      </c>
      <c r="J85" s="747"/>
    </row>
    <row r="86" spans="1:10" ht="20.149999999999999" customHeight="1">
      <c r="A86" s="394"/>
      <c r="B86" s="405"/>
      <c r="C86" s="406"/>
      <c r="D86" s="38"/>
      <c r="E86" s="749"/>
      <c r="F86" s="749"/>
      <c r="G86" s="749"/>
      <c r="H86" s="47"/>
      <c r="I86" s="733"/>
      <c r="J86" s="748"/>
    </row>
    <row r="87" spans="1:10" ht="20.149999999999999" customHeight="1">
      <c r="A87" s="394"/>
      <c r="B87" s="405"/>
      <c r="C87" s="406"/>
      <c r="D87" s="38"/>
      <c r="E87" s="749"/>
      <c r="F87" s="749"/>
      <c r="G87" s="749"/>
      <c r="H87" s="47"/>
      <c r="I87" s="733"/>
      <c r="J87" s="748"/>
    </row>
    <row r="88" spans="1:10" ht="20.149999999999999" customHeight="1">
      <c r="A88" s="394"/>
      <c r="B88" s="405"/>
      <c r="C88" s="406"/>
      <c r="D88" s="38"/>
      <c r="E88" s="749"/>
      <c r="F88" s="749"/>
      <c r="G88" s="749"/>
      <c r="H88" s="47"/>
      <c r="I88" s="733"/>
      <c r="J88" s="748"/>
    </row>
    <row r="89" spans="1:10" ht="20.149999999999999" customHeight="1" thickBot="1">
      <c r="A89" s="455"/>
      <c r="B89" s="456"/>
      <c r="C89" s="457"/>
      <c r="D89" s="49"/>
      <c r="E89" s="753"/>
      <c r="F89" s="753"/>
      <c r="G89" s="753"/>
      <c r="H89" s="50"/>
      <c r="I89" s="752"/>
      <c r="J89" s="748"/>
    </row>
  </sheetData>
  <customSheetViews>
    <customSheetView guid="{1931C2DD-0477-40D3-ABFA-7C96E25F8814}" scale="80" fitToPage="1">
      <pane ySplit="11" topLeftCell="A12" activePane="bottomLeft" state="frozen"/>
      <selection pane="bottomLeft"/>
      <rowBreaks count="1" manualBreakCount="1">
        <brk id="58" max="8" man="1"/>
      </rowBreaks>
      <pageMargins left="0.70866141732283472" right="0.70866141732283472" top="0.59055118110236227" bottom="0.59055118110236227" header="0.19685039370078741" footer="0"/>
      <pageSetup paperSize="9" scale="48" orientation="portrait" r:id="rId1"/>
      <headerFooter>
        <oddHeader>&amp;L&amp;22【収入予算】</oddHeader>
      </headerFooter>
    </customSheetView>
  </customSheetViews>
  <mergeCells count="87">
    <mergeCell ref="J1:J2"/>
    <mergeCell ref="J33:J34"/>
    <mergeCell ref="H31:I31"/>
    <mergeCell ref="H21:I21"/>
    <mergeCell ref="H24:I24"/>
    <mergeCell ref="E18:G18"/>
    <mergeCell ref="A19:D19"/>
    <mergeCell ref="C31:D31"/>
    <mergeCell ref="E31:G31"/>
    <mergeCell ref="H27:H28"/>
    <mergeCell ref="E25:G25"/>
    <mergeCell ref="E26:G26"/>
    <mergeCell ref="D25:D26"/>
    <mergeCell ref="E24:G24"/>
    <mergeCell ref="E23:I23"/>
    <mergeCell ref="D46:G46"/>
    <mergeCell ref="D47:G47"/>
    <mergeCell ref="D48:G48"/>
    <mergeCell ref="H22:I22"/>
    <mergeCell ref="I27:I28"/>
    <mergeCell ref="E22:G22"/>
    <mergeCell ref="E27:G27"/>
    <mergeCell ref="E29:G29"/>
    <mergeCell ref="E28:G28"/>
    <mergeCell ref="E30:G30"/>
    <mergeCell ref="I63:I66"/>
    <mergeCell ref="J63:J66"/>
    <mergeCell ref="E64:G64"/>
    <mergeCell ref="E65:G65"/>
    <mergeCell ref="E66:G66"/>
    <mergeCell ref="E63:G63"/>
    <mergeCell ref="B67:B72"/>
    <mergeCell ref="E68:G68"/>
    <mergeCell ref="I68:I72"/>
    <mergeCell ref="J68:J72"/>
    <mergeCell ref="E69:G69"/>
    <mergeCell ref="E70:G70"/>
    <mergeCell ref="E71:G71"/>
    <mergeCell ref="E72:G72"/>
    <mergeCell ref="I74:I78"/>
    <mergeCell ref="J74:J79"/>
    <mergeCell ref="E75:G75"/>
    <mergeCell ref="E76:G76"/>
    <mergeCell ref="E77:G77"/>
    <mergeCell ref="E78:G78"/>
    <mergeCell ref="E79:G79"/>
    <mergeCell ref="E74:G74"/>
    <mergeCell ref="I80:I83"/>
    <mergeCell ref="J80:J83"/>
    <mergeCell ref="E81:G81"/>
    <mergeCell ref="E82:G82"/>
    <mergeCell ref="E83:G83"/>
    <mergeCell ref="E80:G80"/>
    <mergeCell ref="I85:I89"/>
    <mergeCell ref="J85:J89"/>
    <mergeCell ref="E86:G86"/>
    <mergeCell ref="E87:G87"/>
    <mergeCell ref="E89:G89"/>
    <mergeCell ref="E85:G85"/>
    <mergeCell ref="E88:G88"/>
    <mergeCell ref="I58:I61"/>
    <mergeCell ref="J58:J61"/>
    <mergeCell ref="E59:G59"/>
    <mergeCell ref="E60:G60"/>
    <mergeCell ref="E61:G61"/>
    <mergeCell ref="E58:G58"/>
    <mergeCell ref="I50:I55"/>
    <mergeCell ref="C50:C55"/>
    <mergeCell ref="E50:G50"/>
    <mergeCell ref="E51:G51"/>
    <mergeCell ref="E52:G52"/>
    <mergeCell ref="E53:G53"/>
    <mergeCell ref="E54:G54"/>
    <mergeCell ref="E55:G55"/>
    <mergeCell ref="E14:G14"/>
    <mergeCell ref="E5:G5"/>
    <mergeCell ref="E6:G6"/>
    <mergeCell ref="E8:G8"/>
    <mergeCell ref="E10:G10"/>
    <mergeCell ref="E9:G9"/>
    <mergeCell ref="E7:G7"/>
    <mergeCell ref="F3:I3"/>
    <mergeCell ref="B3:C3"/>
    <mergeCell ref="E11:G11"/>
    <mergeCell ref="E12:G12"/>
    <mergeCell ref="E13:G13"/>
    <mergeCell ref="C9:D9"/>
  </mergeCells>
  <phoneticPr fontId="10"/>
  <conditionalFormatting sqref="H47 D33:G45 E22:I23 E25:I30 E24:H24">
    <cfRule type="expression" dxfId="33" priority="4" stopIfTrue="1">
      <formula>$E$22="○"</formula>
    </cfRule>
  </conditionalFormatting>
  <dataValidations count="8">
    <dataValidation imeMode="halfAlpha" allowBlank="1" showInputMessage="1" showErrorMessage="1" sqref="I90:I65522 I18:I20" xr:uid="{00000000-0002-0000-0A00-000000000000}"/>
    <dataValidation type="custom" allowBlank="1" showInputMessage="1" showErrorMessage="1" errorTitle="複数会場" error="複数会場の場合は別紙にご記入ください。" sqref="E45 F33:F45" xr:uid="{00000000-0002-0000-0A00-000001000000}">
      <formula1>#REF!="一会場"</formula1>
    </dataValidation>
    <dataValidation type="whole" operator="greaterThanOrEqual" allowBlank="1" showInputMessage="1" showErrorMessage="1" sqref="H63:H89 H58:H61" xr:uid="{00000000-0002-0000-0A00-000002000000}">
      <formula1>0</formula1>
    </dataValidation>
    <dataValidation type="list" allowBlank="1" showInputMessage="1" showErrorMessage="1" sqref="E22:G22" xr:uid="{00000000-0002-0000-0A00-000003000000}">
      <formula1>"○"</formula1>
    </dataValidation>
    <dataValidation type="custom" allowBlank="1" showInputMessage="1" showErrorMessage="1" errorTitle="複数会場" error="複数会場の場合は別紙にご記入ください。" sqref="E28" xr:uid="{00000000-0002-0000-0A00-000004000000}">
      <formula1>$E$21="一会場"</formula1>
    </dataValidation>
    <dataValidation type="whole" operator="lessThanOrEqual" allowBlank="1" showInputMessage="1" showErrorMessage="1" errorTitle="割引額について" error="割引額はマイナスで御記入ください。" sqref="H47" xr:uid="{00000000-0002-0000-0A00-000005000000}">
      <formula1>0</formula1>
    </dataValidation>
    <dataValidation type="custom" allowBlank="1" showInputMessage="1" showErrorMessage="1" errorTitle="入場料収入は別紙に記載" error="入場料収入を別紙に記載する際はこちらへの入力をお控えください。" sqref="G33:G45 D33:E44" xr:uid="{00000000-0002-0000-0A00-000006000000}">
      <formula1>$E$22=""</formula1>
    </dataValidation>
    <dataValidation allowBlank="1" showInputMessage="1" showErrorMessage="1" prompt="会場の席数に関する備考欄" sqref="H24:I24" xr:uid="{00000000-0002-0000-0A00-000007000000}"/>
  </dataValidations>
  <printOptions horizontalCentered="1"/>
  <pageMargins left="0.78740157480314965" right="0.78740157480314965" top="0.39370078740157483" bottom="0.78740157480314965" header="0" footer="0.59055118110236227"/>
  <pageSetup paperSize="9" scale="46" orientation="portrait" r:id="rId2"/>
  <headerFooter scaleWithDoc="0">
    <oddFooter>&amp;R&amp;"ＭＳ ゴシック,標準"整理番号：（事務局記入欄）</oddFooter>
  </headerFooter>
  <rowBreaks count="1" manualBreakCount="1">
    <brk id="7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P425"/>
  <sheetViews>
    <sheetView view="pageBreakPreview" zoomScale="70" zoomScaleNormal="80" zoomScaleSheetLayoutView="70" workbookViewId="0">
      <selection activeCell="A10" sqref="C10:D10"/>
    </sheetView>
  </sheetViews>
  <sheetFormatPr defaultColWidth="9" defaultRowHeight="20.149999999999999" customHeight="1"/>
  <cols>
    <col min="1" max="1" width="10.58203125" style="53" customWidth="1"/>
    <col min="2" max="2" width="8.5" style="53" customWidth="1"/>
    <col min="3" max="3" width="6.58203125" style="53" customWidth="1"/>
    <col min="4" max="4" width="8.58203125" style="53" customWidth="1"/>
    <col min="5" max="5" width="4.58203125" style="53" customWidth="1"/>
    <col min="6" max="6" width="10.58203125" style="53" customWidth="1"/>
    <col min="7" max="7" width="12.58203125" style="53" customWidth="1"/>
    <col min="8" max="8" width="3.58203125" style="52" customWidth="1"/>
    <col min="9" max="9" width="10.58203125" style="53" customWidth="1"/>
    <col min="10" max="10" width="8.58203125" style="53" customWidth="1"/>
    <col min="11" max="11" width="6.58203125" style="53" customWidth="1"/>
    <col min="12" max="12" width="8.58203125" style="53" customWidth="1"/>
    <col min="13" max="13" width="4.58203125" style="53" customWidth="1"/>
    <col min="14" max="14" width="10.58203125" style="53" customWidth="1"/>
    <col min="15" max="15" width="12.58203125" style="53" customWidth="1"/>
    <col min="16" max="16" width="51.9140625" style="53" customWidth="1"/>
    <col min="17" max="16384" width="9" style="54"/>
  </cols>
  <sheetData>
    <row r="1" spans="1:16" ht="39.9" customHeight="1">
      <c r="A1" s="180" t="s">
        <v>20</v>
      </c>
      <c r="B1" s="51"/>
      <c r="C1" s="51"/>
      <c r="D1" s="51"/>
      <c r="E1" s="51"/>
      <c r="F1" s="51"/>
      <c r="G1" s="51"/>
      <c r="I1" s="52"/>
      <c r="J1" s="52"/>
      <c r="K1" s="52"/>
      <c r="P1" s="878" t="s">
        <v>505</v>
      </c>
    </row>
    <row r="2" spans="1:16" s="97" customFormat="1" ht="20.149999999999999" customHeight="1">
      <c r="A2" s="96"/>
      <c r="B2" s="96"/>
      <c r="C2" s="96"/>
      <c r="D2" s="96"/>
      <c r="E2" s="96"/>
      <c r="F2" s="96"/>
      <c r="G2" s="96"/>
      <c r="H2" s="96"/>
      <c r="I2" s="96"/>
      <c r="J2" s="96"/>
      <c r="K2" s="96"/>
      <c r="L2" s="96"/>
      <c r="M2" s="96"/>
      <c r="N2" s="96"/>
      <c r="O2" s="96"/>
      <c r="P2" s="878"/>
    </row>
    <row r="3" spans="1:16" s="101" customFormat="1" ht="20.149999999999999" customHeight="1">
      <c r="A3" s="848" t="s">
        <v>170</v>
      </c>
      <c r="B3" s="849"/>
      <c r="C3" s="849"/>
      <c r="D3" s="849"/>
      <c r="E3" s="859">
        <f ca="1">SUMIF($A$8:$O$1037,"合計",OFFSET($A$8:$O$1037,0,6))</f>
        <v>0</v>
      </c>
      <c r="F3" s="859"/>
      <c r="G3" s="860"/>
      <c r="H3" s="98"/>
      <c r="I3" s="181"/>
      <c r="J3" s="181"/>
      <c r="K3" s="181"/>
      <c r="L3" s="181"/>
      <c r="M3" s="181"/>
      <c r="N3" s="99"/>
      <c r="O3" s="100"/>
      <c r="P3" s="108"/>
    </row>
    <row r="4" spans="1:16" s="101" customFormat="1" ht="20.149999999999999" customHeight="1">
      <c r="A4" s="850" t="s">
        <v>452</v>
      </c>
      <c r="B4" s="851"/>
      <c r="C4" s="852">
        <f ca="1">SUMIF($A$8:$O$1037,"公演回数・展示日数",OFFSET($A$8:$O$1037,0,2))</f>
        <v>0</v>
      </c>
      <c r="D4" s="853"/>
      <c r="E4" s="854" t="s">
        <v>167</v>
      </c>
      <c r="F4" s="855"/>
      <c r="G4" s="102">
        <f ca="1">SUMIF($A$8:$O$1037,"使用席数×公演回数(a)",OFFSET($A$8:$O$1037,0,2))</f>
        <v>0</v>
      </c>
      <c r="H4" s="103"/>
      <c r="I4" s="181"/>
      <c r="J4" s="181"/>
      <c r="K4" s="181"/>
      <c r="L4" s="181"/>
      <c r="M4" s="181"/>
      <c r="N4" s="99"/>
      <c r="O4" s="100"/>
      <c r="P4" s="108"/>
    </row>
    <row r="5" spans="1:16" s="101" customFormat="1" ht="20.149999999999999" customHeight="1">
      <c r="A5" s="848" t="s">
        <v>166</v>
      </c>
      <c r="B5" s="849"/>
      <c r="C5" s="856">
        <f ca="1">SUMIF($A$8:$O$1037,"販売枚数(b)",OFFSET($A$8:$O$1037,0,2))</f>
        <v>0</v>
      </c>
      <c r="D5" s="857"/>
      <c r="E5" s="858" t="s">
        <v>168</v>
      </c>
      <c r="F5" s="849"/>
      <c r="G5" s="105" t="str">
        <f ca="1">IFERROR(C5/G4,"")</f>
        <v/>
      </c>
      <c r="H5" s="106"/>
      <c r="I5" s="181"/>
      <c r="J5" s="181"/>
      <c r="K5" s="181"/>
      <c r="L5" s="181"/>
      <c r="M5" s="181"/>
      <c r="N5" s="99"/>
      <c r="O5" s="100"/>
      <c r="P5" s="108"/>
    </row>
    <row r="6" spans="1:16" s="101" customFormat="1" ht="20.149999999999999" customHeight="1">
      <c r="A6" s="861" t="s">
        <v>165</v>
      </c>
      <c r="B6" s="845"/>
      <c r="C6" s="862">
        <f ca="1">SUMIF($A$8:$O$1037,"総入場者数(c)",OFFSET($A$8:$O$1037,0,2))</f>
        <v>0</v>
      </c>
      <c r="D6" s="863"/>
      <c r="E6" s="844" t="s">
        <v>169</v>
      </c>
      <c r="F6" s="845"/>
      <c r="G6" s="107" t="str">
        <f ca="1">IFERROR(C6/G4,"")</f>
        <v/>
      </c>
      <c r="H6" s="106"/>
      <c r="I6" s="181"/>
      <c r="J6" s="181"/>
      <c r="K6" s="181"/>
      <c r="L6" s="181"/>
      <c r="M6" s="181"/>
      <c r="N6" s="181"/>
      <c r="O6" s="181"/>
      <c r="P6" s="108"/>
    </row>
    <row r="7" spans="1:16" s="101" customFormat="1" ht="20.149999999999999" customHeight="1">
      <c r="A7" s="108"/>
      <c r="B7" s="108"/>
      <c r="C7" s="108"/>
      <c r="D7" s="108"/>
      <c r="E7" s="108"/>
      <c r="F7" s="108"/>
      <c r="G7" s="108">
        <v>1</v>
      </c>
      <c r="H7" s="109"/>
      <c r="I7" s="104"/>
      <c r="J7" s="104"/>
      <c r="K7" s="104"/>
      <c r="L7" s="104"/>
      <c r="M7" s="104"/>
      <c r="N7" s="99"/>
      <c r="O7" s="100">
        <v>2</v>
      </c>
      <c r="P7" s="108"/>
    </row>
    <row r="8" spans="1:16" s="101" customFormat="1" ht="20.149999999999999" customHeight="1">
      <c r="A8" s="827" t="s">
        <v>450</v>
      </c>
      <c r="B8" s="828"/>
      <c r="C8" s="846" t="str">
        <f>IF(総表!$C28="","",TEXT(総表!$C28,"yyyy/mm/dd")&amp;総表!$D28&amp;TEXT(総表!$E28,"yyyy/mm/dd"))</f>
        <v/>
      </c>
      <c r="D8" s="846"/>
      <c r="E8" s="846"/>
      <c r="F8" s="846"/>
      <c r="G8" s="847"/>
      <c r="H8" s="109"/>
      <c r="I8" s="827" t="s">
        <v>450</v>
      </c>
      <c r="J8" s="828"/>
      <c r="K8" s="846" t="str">
        <f>IF(総表!$C29="","",TEXT(総表!$C29,"yyyy/mm/dd")&amp;総表!$D29&amp;TEXT(総表!$E29,"yyyy/mm/dd"))</f>
        <v/>
      </c>
      <c r="L8" s="846"/>
      <c r="M8" s="846"/>
      <c r="N8" s="846"/>
      <c r="O8" s="847"/>
      <c r="P8" s="864" t="s">
        <v>480</v>
      </c>
    </row>
    <row r="9" spans="1:16" s="101" customFormat="1" ht="20.149999999999999" customHeight="1">
      <c r="A9" s="835" t="s">
        <v>37</v>
      </c>
      <c r="B9" s="836"/>
      <c r="C9" s="842" t="str">
        <f>IF(総表!$F28="","",総表!$F28)</f>
        <v/>
      </c>
      <c r="D9" s="842"/>
      <c r="E9" s="842"/>
      <c r="F9" s="842"/>
      <c r="G9" s="843"/>
      <c r="H9" s="109"/>
      <c r="I9" s="835" t="s">
        <v>37</v>
      </c>
      <c r="J9" s="836"/>
      <c r="K9" s="842" t="str">
        <f>IF(総表!$F29="","",総表!$F29)</f>
        <v/>
      </c>
      <c r="L9" s="842"/>
      <c r="M9" s="842"/>
      <c r="N9" s="842"/>
      <c r="O9" s="843"/>
      <c r="P9" s="864"/>
    </row>
    <row r="10" spans="1:16" s="101" customFormat="1" ht="20.149999999999999" customHeight="1">
      <c r="A10" s="821" t="s">
        <v>159</v>
      </c>
      <c r="B10" s="822"/>
      <c r="C10" s="839"/>
      <c r="D10" s="839"/>
      <c r="E10" s="840"/>
      <c r="F10" s="840"/>
      <c r="G10" s="841"/>
      <c r="H10" s="109"/>
      <c r="I10" s="821" t="s">
        <v>159</v>
      </c>
      <c r="J10" s="822"/>
      <c r="K10" s="839"/>
      <c r="L10" s="839"/>
      <c r="M10" s="840"/>
      <c r="N10" s="840"/>
      <c r="O10" s="841"/>
      <c r="P10" s="864"/>
    </row>
    <row r="11" spans="1:16" s="101" customFormat="1" ht="20.149999999999999" customHeight="1">
      <c r="A11" s="110" t="s">
        <v>156</v>
      </c>
      <c r="B11" s="808" t="s">
        <v>157</v>
      </c>
      <c r="C11" s="808"/>
      <c r="D11" s="826"/>
      <c r="E11" s="826"/>
      <c r="F11" s="111" t="s">
        <v>158</v>
      </c>
      <c r="G11" s="112"/>
      <c r="H11" s="113"/>
      <c r="I11" s="110" t="s">
        <v>156</v>
      </c>
      <c r="J11" s="808" t="s">
        <v>157</v>
      </c>
      <c r="K11" s="808"/>
      <c r="L11" s="826"/>
      <c r="M11" s="826"/>
      <c r="N11" s="111" t="s">
        <v>158</v>
      </c>
      <c r="O11" s="112"/>
      <c r="P11" s="864"/>
    </row>
    <row r="12" spans="1:16" s="101" customFormat="1" ht="20.149999999999999" customHeight="1">
      <c r="A12" s="827" t="s">
        <v>171</v>
      </c>
      <c r="B12" s="828"/>
      <c r="C12" s="829">
        <f>C10-D11-G11</f>
        <v>0</v>
      </c>
      <c r="D12" s="830"/>
      <c r="E12" s="831" t="s">
        <v>453</v>
      </c>
      <c r="F12" s="832"/>
      <c r="G12" s="114" t="str">
        <f>IF(C12*C13=0,"",C12*C13)</f>
        <v/>
      </c>
      <c r="H12" s="109"/>
      <c r="I12" s="827" t="s">
        <v>171</v>
      </c>
      <c r="J12" s="828"/>
      <c r="K12" s="829">
        <f>K10-L11-O11</f>
        <v>0</v>
      </c>
      <c r="L12" s="830"/>
      <c r="M12" s="831" t="s">
        <v>453</v>
      </c>
      <c r="N12" s="832"/>
      <c r="O12" s="114" t="str">
        <f>IF(K12*K13=0,"",K12*K13)</f>
        <v/>
      </c>
      <c r="P12" s="864"/>
    </row>
    <row r="13" spans="1:16" s="101" customFormat="1" ht="20.149999999999999" customHeight="1">
      <c r="A13" s="821" t="s">
        <v>451</v>
      </c>
      <c r="B13" s="822"/>
      <c r="C13" s="823"/>
      <c r="D13" s="824"/>
      <c r="E13" s="115"/>
      <c r="F13" s="116"/>
      <c r="G13" s="117"/>
      <c r="H13" s="109"/>
      <c r="I13" s="821" t="s">
        <v>451</v>
      </c>
      <c r="J13" s="822"/>
      <c r="K13" s="823"/>
      <c r="L13" s="824"/>
      <c r="M13" s="115"/>
      <c r="N13" s="116"/>
      <c r="O13" s="117"/>
      <c r="P13" s="864"/>
    </row>
    <row r="14" spans="1:16" s="101" customFormat="1" ht="20.149999999999999" customHeight="1">
      <c r="A14" s="807" t="s">
        <v>160</v>
      </c>
      <c r="B14" s="808"/>
      <c r="C14" s="825" t="str">
        <f>IF(G12="","",SUM(F18:F27))</f>
        <v/>
      </c>
      <c r="D14" s="825"/>
      <c r="E14" s="813" t="s">
        <v>162</v>
      </c>
      <c r="F14" s="813"/>
      <c r="G14" s="118" t="str">
        <f>IF(G12="","",C14/G12)</f>
        <v/>
      </c>
      <c r="H14" s="109"/>
      <c r="I14" s="807" t="s">
        <v>160</v>
      </c>
      <c r="J14" s="808"/>
      <c r="K14" s="825" t="str">
        <f>IF(O12="","",SUM(N18:N27))</f>
        <v/>
      </c>
      <c r="L14" s="825"/>
      <c r="M14" s="813" t="s">
        <v>162</v>
      </c>
      <c r="N14" s="813"/>
      <c r="O14" s="118" t="str">
        <f>IF(O12="","",K14/O12)</f>
        <v/>
      </c>
      <c r="P14" s="864"/>
    </row>
    <row r="15" spans="1:16" s="101" customFormat="1" ht="20.149999999999999" customHeight="1">
      <c r="A15" s="814" t="s">
        <v>161</v>
      </c>
      <c r="B15" s="815"/>
      <c r="C15" s="816" t="str">
        <f>IF(G12="","",SUM(F18:F28))</f>
        <v/>
      </c>
      <c r="D15" s="816"/>
      <c r="E15" s="817" t="s">
        <v>163</v>
      </c>
      <c r="F15" s="817"/>
      <c r="G15" s="119" t="str">
        <f>IF(G12="","",C15/G12)</f>
        <v/>
      </c>
      <c r="H15" s="109"/>
      <c r="I15" s="814" t="s">
        <v>161</v>
      </c>
      <c r="J15" s="815"/>
      <c r="K15" s="816" t="str">
        <f>IF(O12="","",SUM(N18:N28))</f>
        <v/>
      </c>
      <c r="L15" s="816"/>
      <c r="M15" s="817" t="s">
        <v>163</v>
      </c>
      <c r="N15" s="817"/>
      <c r="O15" s="119" t="str">
        <f>IF(O12="","",K15/O12)</f>
        <v/>
      </c>
      <c r="P15" s="864"/>
    </row>
    <row r="16" spans="1:16" s="101" customFormat="1" ht="20.149999999999999" customHeight="1">
      <c r="A16" s="818" t="s">
        <v>265</v>
      </c>
      <c r="B16" s="819"/>
      <c r="C16" s="819"/>
      <c r="D16" s="819"/>
      <c r="E16" s="819"/>
      <c r="F16" s="819"/>
      <c r="G16" s="820"/>
      <c r="H16" s="109"/>
      <c r="I16" s="818" t="s">
        <v>265</v>
      </c>
      <c r="J16" s="819"/>
      <c r="K16" s="819"/>
      <c r="L16" s="819"/>
      <c r="M16" s="819"/>
      <c r="N16" s="819"/>
      <c r="O16" s="820"/>
      <c r="P16" s="864"/>
    </row>
    <row r="17" spans="1:16" s="101" customFormat="1" ht="20.149999999999999" customHeight="1">
      <c r="A17" s="807" t="s">
        <v>52</v>
      </c>
      <c r="B17" s="808"/>
      <c r="C17" s="808"/>
      <c r="D17" s="120" t="s">
        <v>19</v>
      </c>
      <c r="E17" s="120" t="s">
        <v>38</v>
      </c>
      <c r="F17" s="120" t="s">
        <v>39</v>
      </c>
      <c r="G17" s="121" t="s">
        <v>40</v>
      </c>
      <c r="H17" s="109"/>
      <c r="I17" s="807" t="s">
        <v>52</v>
      </c>
      <c r="J17" s="808"/>
      <c r="K17" s="808"/>
      <c r="L17" s="120" t="s">
        <v>19</v>
      </c>
      <c r="M17" s="120" t="s">
        <v>38</v>
      </c>
      <c r="N17" s="120" t="s">
        <v>39</v>
      </c>
      <c r="O17" s="121" t="s">
        <v>40</v>
      </c>
      <c r="P17" s="864"/>
    </row>
    <row r="18" spans="1:16" s="101" customFormat="1" ht="20.149999999999999" customHeight="1">
      <c r="A18" s="811"/>
      <c r="B18" s="812"/>
      <c r="C18" s="812"/>
      <c r="D18" s="122"/>
      <c r="E18" s="123" t="s">
        <v>38</v>
      </c>
      <c r="F18" s="124"/>
      <c r="G18" s="125">
        <f>D18*F18</f>
        <v>0</v>
      </c>
      <c r="H18" s="109"/>
      <c r="I18" s="811"/>
      <c r="J18" s="812"/>
      <c r="K18" s="812"/>
      <c r="L18" s="122"/>
      <c r="M18" s="123" t="s">
        <v>38</v>
      </c>
      <c r="N18" s="124"/>
      <c r="O18" s="125">
        <f>L18*N18</f>
        <v>0</v>
      </c>
      <c r="P18" s="864"/>
    </row>
    <row r="19" spans="1:16" s="101" customFormat="1" ht="20.149999999999999" customHeight="1">
      <c r="A19" s="802"/>
      <c r="B19" s="803"/>
      <c r="C19" s="803"/>
      <c r="D19" s="126"/>
      <c r="E19" s="127" t="s">
        <v>38</v>
      </c>
      <c r="F19" s="126"/>
      <c r="G19" s="128">
        <f t="shared" ref="G19:G27" si="0">D19*F19</f>
        <v>0</v>
      </c>
      <c r="H19" s="109"/>
      <c r="I19" s="802"/>
      <c r="J19" s="803"/>
      <c r="K19" s="803"/>
      <c r="L19" s="126"/>
      <c r="M19" s="127" t="s">
        <v>38</v>
      </c>
      <c r="N19" s="126"/>
      <c r="O19" s="128">
        <f t="shared" ref="O19:O27" si="1">L19*N19</f>
        <v>0</v>
      </c>
      <c r="P19" s="864"/>
    </row>
    <row r="20" spans="1:16" s="101" customFormat="1" ht="20.149999999999999" customHeight="1">
      <c r="A20" s="802"/>
      <c r="B20" s="803"/>
      <c r="C20" s="803"/>
      <c r="D20" s="126"/>
      <c r="E20" s="127" t="s">
        <v>38</v>
      </c>
      <c r="F20" s="126"/>
      <c r="G20" s="128">
        <f t="shared" si="0"/>
        <v>0</v>
      </c>
      <c r="H20" s="109"/>
      <c r="I20" s="802"/>
      <c r="J20" s="803"/>
      <c r="K20" s="803"/>
      <c r="L20" s="126"/>
      <c r="M20" s="127" t="s">
        <v>38</v>
      </c>
      <c r="N20" s="126"/>
      <c r="O20" s="128">
        <f t="shared" si="1"/>
        <v>0</v>
      </c>
      <c r="P20" s="864"/>
    </row>
    <row r="21" spans="1:16" s="101" customFormat="1" ht="20.149999999999999" customHeight="1">
      <c r="A21" s="802"/>
      <c r="B21" s="803"/>
      <c r="C21" s="803"/>
      <c r="D21" s="126"/>
      <c r="E21" s="127" t="s">
        <v>38</v>
      </c>
      <c r="F21" s="126"/>
      <c r="G21" s="128">
        <f t="shared" si="0"/>
        <v>0</v>
      </c>
      <c r="H21" s="109"/>
      <c r="I21" s="802"/>
      <c r="J21" s="803"/>
      <c r="K21" s="803"/>
      <c r="L21" s="126"/>
      <c r="M21" s="127" t="s">
        <v>38</v>
      </c>
      <c r="N21" s="126"/>
      <c r="O21" s="128">
        <f t="shared" si="1"/>
        <v>0</v>
      </c>
      <c r="P21" s="864"/>
    </row>
    <row r="22" spans="1:16" s="101" customFormat="1" ht="20.149999999999999" customHeight="1">
      <c r="A22" s="802"/>
      <c r="B22" s="803"/>
      <c r="C22" s="803"/>
      <c r="D22" s="126"/>
      <c r="E22" s="127" t="s">
        <v>38</v>
      </c>
      <c r="F22" s="126"/>
      <c r="G22" s="128">
        <f t="shared" si="0"/>
        <v>0</v>
      </c>
      <c r="H22" s="109"/>
      <c r="I22" s="802"/>
      <c r="J22" s="803"/>
      <c r="K22" s="803"/>
      <c r="L22" s="126"/>
      <c r="M22" s="127" t="s">
        <v>38</v>
      </c>
      <c r="N22" s="126"/>
      <c r="O22" s="128">
        <f t="shared" si="1"/>
        <v>0</v>
      </c>
      <c r="P22" s="864"/>
    </row>
    <row r="23" spans="1:16" s="101" customFormat="1" ht="20.149999999999999" customHeight="1">
      <c r="A23" s="802"/>
      <c r="B23" s="803"/>
      <c r="C23" s="803"/>
      <c r="D23" s="126"/>
      <c r="E23" s="127" t="s">
        <v>38</v>
      </c>
      <c r="F23" s="126"/>
      <c r="G23" s="128">
        <f t="shared" si="0"/>
        <v>0</v>
      </c>
      <c r="H23" s="109"/>
      <c r="I23" s="802"/>
      <c r="J23" s="803"/>
      <c r="K23" s="803"/>
      <c r="L23" s="126"/>
      <c r="M23" s="127" t="s">
        <v>38</v>
      </c>
      <c r="N23" s="126"/>
      <c r="O23" s="128">
        <f t="shared" si="1"/>
        <v>0</v>
      </c>
      <c r="P23" s="864"/>
    </row>
    <row r="24" spans="1:16" s="101" customFormat="1" ht="20.149999999999999" customHeight="1">
      <c r="A24" s="802"/>
      <c r="B24" s="803"/>
      <c r="C24" s="803"/>
      <c r="D24" s="126"/>
      <c r="E24" s="127" t="s">
        <v>38</v>
      </c>
      <c r="F24" s="126"/>
      <c r="G24" s="128">
        <f t="shared" si="0"/>
        <v>0</v>
      </c>
      <c r="H24" s="109"/>
      <c r="I24" s="802"/>
      <c r="J24" s="803"/>
      <c r="K24" s="803"/>
      <c r="L24" s="126"/>
      <c r="M24" s="127" t="s">
        <v>38</v>
      </c>
      <c r="N24" s="126"/>
      <c r="O24" s="128">
        <f t="shared" si="1"/>
        <v>0</v>
      </c>
      <c r="P24" s="864"/>
    </row>
    <row r="25" spans="1:16" s="101" customFormat="1" ht="20.149999999999999" customHeight="1">
      <c r="A25" s="802"/>
      <c r="B25" s="803"/>
      <c r="C25" s="803"/>
      <c r="D25" s="126"/>
      <c r="E25" s="127" t="s">
        <v>38</v>
      </c>
      <c r="F25" s="126"/>
      <c r="G25" s="128">
        <f t="shared" si="0"/>
        <v>0</v>
      </c>
      <c r="H25" s="109"/>
      <c r="I25" s="802"/>
      <c r="J25" s="803"/>
      <c r="K25" s="803"/>
      <c r="L25" s="126"/>
      <c r="M25" s="127" t="s">
        <v>38</v>
      </c>
      <c r="N25" s="126"/>
      <c r="O25" s="128">
        <f t="shared" si="1"/>
        <v>0</v>
      </c>
      <c r="P25" s="864"/>
    </row>
    <row r="26" spans="1:16" s="101" customFormat="1" ht="20.149999999999999" customHeight="1">
      <c r="A26" s="802"/>
      <c r="B26" s="803"/>
      <c r="C26" s="803"/>
      <c r="D26" s="126"/>
      <c r="E26" s="127" t="s">
        <v>38</v>
      </c>
      <c r="F26" s="126"/>
      <c r="G26" s="128">
        <f t="shared" si="0"/>
        <v>0</v>
      </c>
      <c r="H26" s="109"/>
      <c r="I26" s="802"/>
      <c r="J26" s="803"/>
      <c r="K26" s="803"/>
      <c r="L26" s="126"/>
      <c r="M26" s="127" t="s">
        <v>38</v>
      </c>
      <c r="N26" s="126"/>
      <c r="O26" s="128">
        <f t="shared" si="1"/>
        <v>0</v>
      </c>
      <c r="P26" s="864"/>
    </row>
    <row r="27" spans="1:16" s="101" customFormat="1" ht="20.149999999999999" customHeight="1">
      <c r="A27" s="802"/>
      <c r="B27" s="803"/>
      <c r="C27" s="803"/>
      <c r="D27" s="126"/>
      <c r="E27" s="127" t="s">
        <v>38</v>
      </c>
      <c r="F27" s="126"/>
      <c r="G27" s="128">
        <f t="shared" si="0"/>
        <v>0</v>
      </c>
      <c r="H27" s="109"/>
      <c r="I27" s="802"/>
      <c r="J27" s="803"/>
      <c r="K27" s="803"/>
      <c r="L27" s="126"/>
      <c r="M27" s="127" t="s">
        <v>38</v>
      </c>
      <c r="N27" s="126"/>
      <c r="O27" s="128">
        <f t="shared" si="1"/>
        <v>0</v>
      </c>
      <c r="P27" s="864"/>
    </row>
    <row r="28" spans="1:16" s="101" customFormat="1" ht="20.149999999999999" customHeight="1">
      <c r="A28" s="804" t="s">
        <v>164</v>
      </c>
      <c r="B28" s="805"/>
      <c r="C28" s="806"/>
      <c r="D28" s="129"/>
      <c r="E28" s="130" t="s">
        <v>38</v>
      </c>
      <c r="F28" s="131"/>
      <c r="G28" s="132">
        <f>D28*F28</f>
        <v>0</v>
      </c>
      <c r="H28" s="109"/>
      <c r="I28" s="804" t="s">
        <v>164</v>
      </c>
      <c r="J28" s="805"/>
      <c r="K28" s="806"/>
      <c r="L28" s="129"/>
      <c r="M28" s="130" t="s">
        <v>38</v>
      </c>
      <c r="N28" s="131"/>
      <c r="O28" s="132">
        <f>L28*N28</f>
        <v>0</v>
      </c>
      <c r="P28" s="864"/>
    </row>
    <row r="29" spans="1:16" s="101" customFormat="1" ht="20.149999999999999" customHeight="1">
      <c r="A29" s="807" t="s">
        <v>154</v>
      </c>
      <c r="B29" s="808"/>
      <c r="C29" s="808"/>
      <c r="D29" s="808"/>
      <c r="E29" s="808"/>
      <c r="F29" s="808"/>
      <c r="G29" s="133">
        <f>SUM(G18:G28)</f>
        <v>0</v>
      </c>
      <c r="H29" s="109"/>
      <c r="I29" s="807" t="s">
        <v>154</v>
      </c>
      <c r="J29" s="808"/>
      <c r="K29" s="808"/>
      <c r="L29" s="808"/>
      <c r="M29" s="808"/>
      <c r="N29" s="808"/>
      <c r="O29" s="133">
        <f>SUM(O18:O28)</f>
        <v>0</v>
      </c>
      <c r="P29" s="493"/>
    </row>
    <row r="30" spans="1:16" s="101" customFormat="1" ht="20.149999999999999" customHeight="1">
      <c r="A30" s="809" t="s">
        <v>270</v>
      </c>
      <c r="B30" s="810"/>
      <c r="C30" s="810"/>
      <c r="D30" s="810"/>
      <c r="E30" s="810"/>
      <c r="F30" s="810"/>
      <c r="G30" s="134"/>
      <c r="H30" s="109"/>
      <c r="I30" s="809" t="s">
        <v>270</v>
      </c>
      <c r="J30" s="810"/>
      <c r="K30" s="810"/>
      <c r="L30" s="810"/>
      <c r="M30" s="810"/>
      <c r="N30" s="810"/>
      <c r="O30" s="134"/>
      <c r="P30" s="493"/>
    </row>
    <row r="31" spans="1:16" s="101" customFormat="1" ht="20.149999999999999" customHeight="1">
      <c r="A31" s="807" t="s">
        <v>155</v>
      </c>
      <c r="B31" s="808"/>
      <c r="C31" s="808"/>
      <c r="D31" s="808"/>
      <c r="E31" s="808"/>
      <c r="F31" s="808"/>
      <c r="G31" s="133">
        <f>G29+G30</f>
        <v>0</v>
      </c>
      <c r="H31" s="109"/>
      <c r="I31" s="807" t="s">
        <v>155</v>
      </c>
      <c r="J31" s="808"/>
      <c r="K31" s="808"/>
      <c r="L31" s="808"/>
      <c r="M31" s="808"/>
      <c r="N31" s="808"/>
      <c r="O31" s="133">
        <f>O29+O30</f>
        <v>0</v>
      </c>
      <c r="P31" s="493"/>
    </row>
    <row r="32" spans="1:16" s="101" customFormat="1" ht="20.149999999999999" customHeight="1">
      <c r="A32" s="104"/>
      <c r="B32" s="104"/>
      <c r="C32" s="104"/>
      <c r="D32" s="104"/>
      <c r="E32" s="104"/>
      <c r="F32" s="99"/>
      <c r="G32" s="100">
        <v>3</v>
      </c>
      <c r="H32" s="100"/>
      <c r="I32" s="104"/>
      <c r="J32" s="104"/>
      <c r="K32" s="104"/>
      <c r="L32" s="104"/>
      <c r="M32" s="104"/>
      <c r="N32" s="99"/>
      <c r="O32" s="100">
        <v>4</v>
      </c>
      <c r="P32" s="494"/>
    </row>
    <row r="33" spans="1:16" s="101" customFormat="1" ht="20.149999999999999" customHeight="1">
      <c r="A33" s="827" t="s">
        <v>450</v>
      </c>
      <c r="B33" s="828"/>
      <c r="C33" s="846" t="str">
        <f>IF(総表!$C30="","",TEXT(総表!$C30,"yyyy/mm/dd")&amp;総表!$D30&amp;TEXT(総表!$E30,"yyyy/mm/dd"))</f>
        <v/>
      </c>
      <c r="D33" s="846"/>
      <c r="E33" s="846"/>
      <c r="F33" s="846"/>
      <c r="G33" s="847"/>
      <c r="H33" s="96"/>
      <c r="I33" s="827" t="s">
        <v>450</v>
      </c>
      <c r="J33" s="828"/>
      <c r="K33" s="846" t="str">
        <f>IF(総表!$C31="","",TEXT(総表!$C31,"yyyy/mm/dd")&amp;総表!$D31&amp;TEXT(総表!$E31,"yyyy/mm/dd"))</f>
        <v/>
      </c>
      <c r="L33" s="846"/>
      <c r="M33" s="846"/>
      <c r="N33" s="846"/>
      <c r="O33" s="847"/>
      <c r="P33" s="108"/>
    </row>
    <row r="34" spans="1:16" s="101" customFormat="1" ht="20.149999999999999" customHeight="1">
      <c r="A34" s="835" t="s">
        <v>37</v>
      </c>
      <c r="B34" s="836"/>
      <c r="C34" s="842" t="str">
        <f>IF(総表!$F30="","",総表!$F30)</f>
        <v/>
      </c>
      <c r="D34" s="842"/>
      <c r="E34" s="842"/>
      <c r="F34" s="842"/>
      <c r="G34" s="843"/>
      <c r="H34" s="96"/>
      <c r="I34" s="835" t="s">
        <v>37</v>
      </c>
      <c r="J34" s="836"/>
      <c r="K34" s="842" t="str">
        <f>IF(総表!$F31="","",総表!$F31)</f>
        <v/>
      </c>
      <c r="L34" s="842"/>
      <c r="M34" s="842"/>
      <c r="N34" s="842"/>
      <c r="O34" s="843"/>
      <c r="P34" s="108"/>
    </row>
    <row r="35" spans="1:16" s="101" customFormat="1" ht="20.149999999999999" customHeight="1">
      <c r="A35" s="821" t="s">
        <v>159</v>
      </c>
      <c r="B35" s="822"/>
      <c r="C35" s="839"/>
      <c r="D35" s="839"/>
      <c r="E35" s="840"/>
      <c r="F35" s="840"/>
      <c r="G35" s="841"/>
      <c r="H35" s="96"/>
      <c r="I35" s="821" t="s">
        <v>159</v>
      </c>
      <c r="J35" s="822"/>
      <c r="K35" s="839"/>
      <c r="L35" s="839"/>
      <c r="M35" s="840"/>
      <c r="N35" s="840"/>
      <c r="O35" s="841"/>
      <c r="P35" s="108"/>
    </row>
    <row r="36" spans="1:16" s="101" customFormat="1" ht="20.149999999999999" customHeight="1">
      <c r="A36" s="110" t="s">
        <v>156</v>
      </c>
      <c r="B36" s="808" t="s">
        <v>157</v>
      </c>
      <c r="C36" s="808"/>
      <c r="D36" s="826"/>
      <c r="E36" s="826"/>
      <c r="F36" s="111" t="s">
        <v>158</v>
      </c>
      <c r="G36" s="112"/>
      <c r="H36" s="135"/>
      <c r="I36" s="110" t="s">
        <v>156</v>
      </c>
      <c r="J36" s="808" t="s">
        <v>157</v>
      </c>
      <c r="K36" s="808"/>
      <c r="L36" s="826"/>
      <c r="M36" s="826"/>
      <c r="N36" s="111" t="s">
        <v>158</v>
      </c>
      <c r="O36" s="112"/>
      <c r="P36" s="108"/>
    </row>
    <row r="37" spans="1:16" s="101" customFormat="1" ht="20.149999999999999" customHeight="1">
      <c r="A37" s="827" t="s">
        <v>171</v>
      </c>
      <c r="B37" s="828"/>
      <c r="C37" s="829">
        <f>C35-D36-G36</f>
        <v>0</v>
      </c>
      <c r="D37" s="830"/>
      <c r="E37" s="831" t="s">
        <v>453</v>
      </c>
      <c r="F37" s="832"/>
      <c r="G37" s="114" t="str">
        <f>IF(C37*C38=0,"",C37*C38)</f>
        <v/>
      </c>
      <c r="H37" s="96"/>
      <c r="I37" s="827" t="s">
        <v>171</v>
      </c>
      <c r="J37" s="828"/>
      <c r="K37" s="829">
        <f>K35-L36-O36</f>
        <v>0</v>
      </c>
      <c r="L37" s="830"/>
      <c r="M37" s="831" t="s">
        <v>453</v>
      </c>
      <c r="N37" s="832"/>
      <c r="O37" s="114" t="str">
        <f>IF(K37*K38=0,"",K37*K38)</f>
        <v/>
      </c>
      <c r="P37" s="108"/>
    </row>
    <row r="38" spans="1:16" s="101" customFormat="1" ht="20.149999999999999" customHeight="1">
      <c r="A38" s="821" t="s">
        <v>451</v>
      </c>
      <c r="B38" s="822"/>
      <c r="C38" s="823"/>
      <c r="D38" s="824"/>
      <c r="E38" s="115"/>
      <c r="F38" s="116"/>
      <c r="G38" s="117"/>
      <c r="H38" s="96"/>
      <c r="I38" s="821" t="s">
        <v>451</v>
      </c>
      <c r="J38" s="822"/>
      <c r="K38" s="823"/>
      <c r="L38" s="824"/>
      <c r="M38" s="115"/>
      <c r="N38" s="116"/>
      <c r="O38" s="117"/>
      <c r="P38" s="108"/>
    </row>
    <row r="39" spans="1:16" s="101" customFormat="1" ht="20.149999999999999" customHeight="1">
      <c r="A39" s="807" t="s">
        <v>160</v>
      </c>
      <c r="B39" s="808"/>
      <c r="C39" s="825" t="str">
        <f>IF(G37="","",SUM(F43:F52))</f>
        <v/>
      </c>
      <c r="D39" s="825"/>
      <c r="E39" s="813" t="s">
        <v>162</v>
      </c>
      <c r="F39" s="813"/>
      <c r="G39" s="118" t="str">
        <f>IF(G37="","",C39/G37)</f>
        <v/>
      </c>
      <c r="H39" s="96"/>
      <c r="I39" s="807" t="s">
        <v>160</v>
      </c>
      <c r="J39" s="808"/>
      <c r="K39" s="825" t="str">
        <f>IF(O37="","",SUM(N43:N52))</f>
        <v/>
      </c>
      <c r="L39" s="825"/>
      <c r="M39" s="813" t="s">
        <v>162</v>
      </c>
      <c r="N39" s="813"/>
      <c r="O39" s="118" t="str">
        <f>IF(O37="","",K39/O37)</f>
        <v/>
      </c>
      <c r="P39" s="108"/>
    </row>
    <row r="40" spans="1:16" s="101" customFormat="1" ht="20.149999999999999" customHeight="1">
      <c r="A40" s="814" t="s">
        <v>161</v>
      </c>
      <c r="B40" s="815"/>
      <c r="C40" s="816" t="str">
        <f>IF(G37="","",SUM(F43:F53))</f>
        <v/>
      </c>
      <c r="D40" s="816"/>
      <c r="E40" s="817" t="s">
        <v>163</v>
      </c>
      <c r="F40" s="817"/>
      <c r="G40" s="119" t="str">
        <f>IF(G37="","",C40/G37)</f>
        <v/>
      </c>
      <c r="H40" s="96"/>
      <c r="I40" s="814" t="s">
        <v>161</v>
      </c>
      <c r="J40" s="815"/>
      <c r="K40" s="816" t="str">
        <f>IF(O37="","",SUM(N43:N53))</f>
        <v/>
      </c>
      <c r="L40" s="816"/>
      <c r="M40" s="817" t="s">
        <v>163</v>
      </c>
      <c r="N40" s="817"/>
      <c r="O40" s="119" t="str">
        <f>IF(O37="","",K40/O37)</f>
        <v/>
      </c>
      <c r="P40" s="108"/>
    </row>
    <row r="41" spans="1:16" s="101" customFormat="1" ht="20.149999999999999" customHeight="1">
      <c r="A41" s="818" t="s">
        <v>265</v>
      </c>
      <c r="B41" s="819"/>
      <c r="C41" s="819"/>
      <c r="D41" s="819"/>
      <c r="E41" s="819"/>
      <c r="F41" s="819"/>
      <c r="G41" s="820"/>
      <c r="H41" s="96"/>
      <c r="I41" s="818" t="s">
        <v>265</v>
      </c>
      <c r="J41" s="819"/>
      <c r="K41" s="819"/>
      <c r="L41" s="819"/>
      <c r="M41" s="819"/>
      <c r="N41" s="819"/>
      <c r="O41" s="820"/>
      <c r="P41" s="108"/>
    </row>
    <row r="42" spans="1:16" s="101" customFormat="1" ht="20.149999999999999" customHeight="1">
      <c r="A42" s="807" t="s">
        <v>52</v>
      </c>
      <c r="B42" s="808"/>
      <c r="C42" s="808"/>
      <c r="D42" s="120" t="s">
        <v>19</v>
      </c>
      <c r="E42" s="120" t="s">
        <v>38</v>
      </c>
      <c r="F42" s="120" t="s">
        <v>39</v>
      </c>
      <c r="G42" s="121" t="s">
        <v>40</v>
      </c>
      <c r="H42" s="96"/>
      <c r="I42" s="807" t="s">
        <v>52</v>
      </c>
      <c r="J42" s="808"/>
      <c r="K42" s="808"/>
      <c r="L42" s="120" t="s">
        <v>19</v>
      </c>
      <c r="M42" s="120" t="s">
        <v>38</v>
      </c>
      <c r="N42" s="120" t="s">
        <v>39</v>
      </c>
      <c r="O42" s="121" t="s">
        <v>40</v>
      </c>
      <c r="P42" s="108"/>
    </row>
    <row r="43" spans="1:16" s="101" customFormat="1" ht="20.149999999999999" customHeight="1">
      <c r="A43" s="811"/>
      <c r="B43" s="812"/>
      <c r="C43" s="812"/>
      <c r="D43" s="122"/>
      <c r="E43" s="123" t="s">
        <v>38</v>
      </c>
      <c r="F43" s="124"/>
      <c r="G43" s="125">
        <f>D43*F43</f>
        <v>0</v>
      </c>
      <c r="H43" s="96"/>
      <c r="I43" s="811"/>
      <c r="J43" s="812"/>
      <c r="K43" s="812"/>
      <c r="L43" s="122"/>
      <c r="M43" s="123" t="s">
        <v>38</v>
      </c>
      <c r="N43" s="124"/>
      <c r="O43" s="125">
        <f>L43*N43</f>
        <v>0</v>
      </c>
      <c r="P43" s="108"/>
    </row>
    <row r="44" spans="1:16" s="101" customFormat="1" ht="20.149999999999999" customHeight="1">
      <c r="A44" s="802"/>
      <c r="B44" s="803"/>
      <c r="C44" s="803"/>
      <c r="D44" s="126"/>
      <c r="E44" s="127" t="s">
        <v>38</v>
      </c>
      <c r="F44" s="126"/>
      <c r="G44" s="128">
        <f t="shared" ref="G44:G52" si="2">D44*F44</f>
        <v>0</v>
      </c>
      <c r="H44" s="96"/>
      <c r="I44" s="802"/>
      <c r="J44" s="803"/>
      <c r="K44" s="803"/>
      <c r="L44" s="126"/>
      <c r="M44" s="127" t="s">
        <v>38</v>
      </c>
      <c r="N44" s="126"/>
      <c r="O44" s="128">
        <f t="shared" ref="O44:O52" si="3">L44*N44</f>
        <v>0</v>
      </c>
      <c r="P44" s="108"/>
    </row>
    <row r="45" spans="1:16" s="101" customFormat="1" ht="20.149999999999999" customHeight="1">
      <c r="A45" s="802"/>
      <c r="B45" s="803"/>
      <c r="C45" s="803"/>
      <c r="D45" s="126"/>
      <c r="E45" s="127" t="s">
        <v>38</v>
      </c>
      <c r="F45" s="126"/>
      <c r="G45" s="128">
        <f t="shared" si="2"/>
        <v>0</v>
      </c>
      <c r="H45" s="96"/>
      <c r="I45" s="802"/>
      <c r="J45" s="803"/>
      <c r="K45" s="803"/>
      <c r="L45" s="126"/>
      <c r="M45" s="127" t="s">
        <v>38</v>
      </c>
      <c r="N45" s="126"/>
      <c r="O45" s="128">
        <f t="shared" si="3"/>
        <v>0</v>
      </c>
      <c r="P45" s="108"/>
    </row>
    <row r="46" spans="1:16" s="101" customFormat="1" ht="20.149999999999999" customHeight="1">
      <c r="A46" s="802"/>
      <c r="B46" s="803"/>
      <c r="C46" s="803"/>
      <c r="D46" s="126"/>
      <c r="E46" s="127" t="s">
        <v>38</v>
      </c>
      <c r="F46" s="126"/>
      <c r="G46" s="128">
        <f t="shared" si="2"/>
        <v>0</v>
      </c>
      <c r="H46" s="96"/>
      <c r="I46" s="802"/>
      <c r="J46" s="803"/>
      <c r="K46" s="803"/>
      <c r="L46" s="126"/>
      <c r="M46" s="127" t="s">
        <v>38</v>
      </c>
      <c r="N46" s="126"/>
      <c r="O46" s="128">
        <f t="shared" si="3"/>
        <v>0</v>
      </c>
      <c r="P46" s="108"/>
    </row>
    <row r="47" spans="1:16" s="101" customFormat="1" ht="20.149999999999999" customHeight="1">
      <c r="A47" s="802"/>
      <c r="B47" s="803"/>
      <c r="C47" s="803"/>
      <c r="D47" s="126"/>
      <c r="E47" s="127" t="s">
        <v>38</v>
      </c>
      <c r="F47" s="126"/>
      <c r="G47" s="128">
        <f t="shared" si="2"/>
        <v>0</v>
      </c>
      <c r="H47" s="96"/>
      <c r="I47" s="802"/>
      <c r="J47" s="803"/>
      <c r="K47" s="803"/>
      <c r="L47" s="126"/>
      <c r="M47" s="127" t="s">
        <v>38</v>
      </c>
      <c r="N47" s="126"/>
      <c r="O47" s="128">
        <f t="shared" si="3"/>
        <v>0</v>
      </c>
      <c r="P47" s="108"/>
    </row>
    <row r="48" spans="1:16" s="101" customFormat="1" ht="20.149999999999999" customHeight="1">
      <c r="A48" s="802"/>
      <c r="B48" s="803"/>
      <c r="C48" s="803"/>
      <c r="D48" s="126"/>
      <c r="E48" s="127" t="s">
        <v>38</v>
      </c>
      <c r="F48" s="126"/>
      <c r="G48" s="128">
        <f t="shared" si="2"/>
        <v>0</v>
      </c>
      <c r="H48" s="96"/>
      <c r="I48" s="802"/>
      <c r="J48" s="803"/>
      <c r="K48" s="803"/>
      <c r="L48" s="126"/>
      <c r="M48" s="127" t="s">
        <v>38</v>
      </c>
      <c r="N48" s="126"/>
      <c r="O48" s="128">
        <f t="shared" si="3"/>
        <v>0</v>
      </c>
      <c r="P48" s="108"/>
    </row>
    <row r="49" spans="1:16" s="101" customFormat="1" ht="20.149999999999999" customHeight="1">
      <c r="A49" s="802"/>
      <c r="B49" s="803"/>
      <c r="C49" s="803"/>
      <c r="D49" s="126"/>
      <c r="E49" s="127" t="s">
        <v>38</v>
      </c>
      <c r="F49" s="126"/>
      <c r="G49" s="128">
        <f t="shared" si="2"/>
        <v>0</v>
      </c>
      <c r="H49" s="96"/>
      <c r="I49" s="802"/>
      <c r="J49" s="803"/>
      <c r="K49" s="803"/>
      <c r="L49" s="126"/>
      <c r="M49" s="127" t="s">
        <v>38</v>
      </c>
      <c r="N49" s="126"/>
      <c r="O49" s="128">
        <f t="shared" si="3"/>
        <v>0</v>
      </c>
      <c r="P49" s="108"/>
    </row>
    <row r="50" spans="1:16" s="101" customFormat="1" ht="20.149999999999999" customHeight="1">
      <c r="A50" s="802"/>
      <c r="B50" s="803"/>
      <c r="C50" s="803"/>
      <c r="D50" s="126"/>
      <c r="E50" s="127" t="s">
        <v>38</v>
      </c>
      <c r="F50" s="126"/>
      <c r="G50" s="128">
        <f t="shared" si="2"/>
        <v>0</v>
      </c>
      <c r="H50" s="96"/>
      <c r="I50" s="802"/>
      <c r="J50" s="803"/>
      <c r="K50" s="803"/>
      <c r="L50" s="126"/>
      <c r="M50" s="127" t="s">
        <v>38</v>
      </c>
      <c r="N50" s="126"/>
      <c r="O50" s="128">
        <f t="shared" si="3"/>
        <v>0</v>
      </c>
      <c r="P50" s="108"/>
    </row>
    <row r="51" spans="1:16" s="101" customFormat="1" ht="20.149999999999999" customHeight="1">
      <c r="A51" s="802"/>
      <c r="B51" s="803"/>
      <c r="C51" s="803"/>
      <c r="D51" s="126"/>
      <c r="E51" s="127" t="s">
        <v>38</v>
      </c>
      <c r="F51" s="126"/>
      <c r="G51" s="128">
        <f t="shared" si="2"/>
        <v>0</v>
      </c>
      <c r="H51" s="96"/>
      <c r="I51" s="802"/>
      <c r="J51" s="803"/>
      <c r="K51" s="803"/>
      <c r="L51" s="126"/>
      <c r="M51" s="127" t="s">
        <v>38</v>
      </c>
      <c r="N51" s="126"/>
      <c r="O51" s="128">
        <f t="shared" si="3"/>
        <v>0</v>
      </c>
      <c r="P51" s="108"/>
    </row>
    <row r="52" spans="1:16" s="101" customFormat="1" ht="20.149999999999999" customHeight="1">
      <c r="A52" s="802"/>
      <c r="B52" s="803"/>
      <c r="C52" s="803"/>
      <c r="D52" s="126"/>
      <c r="E52" s="127" t="s">
        <v>38</v>
      </c>
      <c r="F52" s="126"/>
      <c r="G52" s="128">
        <f t="shared" si="2"/>
        <v>0</v>
      </c>
      <c r="H52" s="96"/>
      <c r="I52" s="802"/>
      <c r="J52" s="803"/>
      <c r="K52" s="803"/>
      <c r="L52" s="126"/>
      <c r="M52" s="127" t="s">
        <v>38</v>
      </c>
      <c r="N52" s="126"/>
      <c r="O52" s="128">
        <f t="shared" si="3"/>
        <v>0</v>
      </c>
      <c r="P52" s="108"/>
    </row>
    <row r="53" spans="1:16" s="101" customFormat="1" ht="20.149999999999999" customHeight="1">
      <c r="A53" s="804" t="s">
        <v>164</v>
      </c>
      <c r="B53" s="805"/>
      <c r="C53" s="806"/>
      <c r="D53" s="129"/>
      <c r="E53" s="130" t="s">
        <v>38</v>
      </c>
      <c r="F53" s="131"/>
      <c r="G53" s="132">
        <f>D53*F53</f>
        <v>0</v>
      </c>
      <c r="H53" s="96"/>
      <c r="I53" s="804" t="s">
        <v>164</v>
      </c>
      <c r="J53" s="805"/>
      <c r="K53" s="806"/>
      <c r="L53" s="129"/>
      <c r="M53" s="130" t="s">
        <v>38</v>
      </c>
      <c r="N53" s="131"/>
      <c r="O53" s="132">
        <f>L53*N53</f>
        <v>0</v>
      </c>
      <c r="P53" s="108"/>
    </row>
    <row r="54" spans="1:16" s="101" customFormat="1" ht="20.149999999999999" customHeight="1">
      <c r="A54" s="807" t="s">
        <v>154</v>
      </c>
      <c r="B54" s="808"/>
      <c r="C54" s="808"/>
      <c r="D54" s="808"/>
      <c r="E54" s="808"/>
      <c r="F54" s="808"/>
      <c r="G54" s="133">
        <f>SUM(G43:G53)</f>
        <v>0</v>
      </c>
      <c r="H54" s="96"/>
      <c r="I54" s="807" t="s">
        <v>154</v>
      </c>
      <c r="J54" s="808"/>
      <c r="K54" s="808"/>
      <c r="L54" s="808"/>
      <c r="M54" s="808"/>
      <c r="N54" s="808"/>
      <c r="O54" s="133">
        <f>SUM(O43:O53)</f>
        <v>0</v>
      </c>
      <c r="P54" s="108"/>
    </row>
    <row r="55" spans="1:16" s="101" customFormat="1" ht="20.149999999999999" customHeight="1">
      <c r="A55" s="809" t="s">
        <v>270</v>
      </c>
      <c r="B55" s="810"/>
      <c r="C55" s="810"/>
      <c r="D55" s="810"/>
      <c r="E55" s="810"/>
      <c r="F55" s="810"/>
      <c r="G55" s="134"/>
      <c r="H55" s="96"/>
      <c r="I55" s="809" t="s">
        <v>270</v>
      </c>
      <c r="J55" s="810"/>
      <c r="K55" s="810"/>
      <c r="L55" s="810"/>
      <c r="M55" s="810"/>
      <c r="N55" s="810"/>
      <c r="O55" s="134"/>
      <c r="P55" s="108"/>
    </row>
    <row r="56" spans="1:16" s="101" customFormat="1" ht="20.149999999999999" customHeight="1">
      <c r="A56" s="807" t="s">
        <v>155</v>
      </c>
      <c r="B56" s="808"/>
      <c r="C56" s="808"/>
      <c r="D56" s="808"/>
      <c r="E56" s="808"/>
      <c r="F56" s="808"/>
      <c r="G56" s="133">
        <f>G54+G55</f>
        <v>0</v>
      </c>
      <c r="H56" s="96"/>
      <c r="I56" s="807" t="s">
        <v>155</v>
      </c>
      <c r="J56" s="808"/>
      <c r="K56" s="808"/>
      <c r="L56" s="808"/>
      <c r="M56" s="808"/>
      <c r="N56" s="808"/>
      <c r="O56" s="133">
        <f>O54+O55</f>
        <v>0</v>
      </c>
      <c r="P56" s="108"/>
    </row>
    <row r="57" spans="1:16" s="101" customFormat="1" ht="20.149999999999999" customHeight="1">
      <c r="A57" s="136"/>
      <c r="B57" s="136"/>
      <c r="C57" s="136"/>
      <c r="D57" s="136"/>
      <c r="E57" s="136"/>
      <c r="F57" s="136"/>
      <c r="G57" s="182">
        <v>5</v>
      </c>
      <c r="H57" s="137"/>
      <c r="I57" s="136"/>
      <c r="J57" s="136"/>
      <c r="K57" s="136"/>
      <c r="L57" s="136"/>
      <c r="M57" s="136"/>
      <c r="N57" s="136"/>
      <c r="O57" s="182">
        <v>6</v>
      </c>
      <c r="P57" s="108"/>
    </row>
    <row r="58" spans="1:16" s="101" customFormat="1" ht="20.149999999999999" customHeight="1">
      <c r="A58" s="827" t="s">
        <v>450</v>
      </c>
      <c r="B58" s="828"/>
      <c r="C58" s="846" t="str">
        <f>IF(総表!$C32="","",TEXT(総表!$C32,"yyyy/mm/dd")&amp;総表!$D32&amp;TEXT(総表!$E32,"yyyy/mm/dd"))</f>
        <v/>
      </c>
      <c r="D58" s="846"/>
      <c r="E58" s="846"/>
      <c r="F58" s="846"/>
      <c r="G58" s="847"/>
      <c r="H58" s="96"/>
      <c r="I58" s="827" t="s">
        <v>450</v>
      </c>
      <c r="J58" s="828"/>
      <c r="K58" s="846" t="str">
        <f>IF(総表!$C33="","",TEXT(総表!$C33,"yyyy/mm/dd")&amp;総表!$D33&amp;TEXT(総表!$E33,"yyyy/mm/dd"))</f>
        <v/>
      </c>
      <c r="L58" s="846"/>
      <c r="M58" s="846"/>
      <c r="N58" s="846"/>
      <c r="O58" s="847"/>
      <c r="P58" s="108"/>
    </row>
    <row r="59" spans="1:16" s="101" customFormat="1" ht="20.149999999999999" customHeight="1">
      <c r="A59" s="835" t="s">
        <v>37</v>
      </c>
      <c r="B59" s="836"/>
      <c r="C59" s="842" t="str">
        <f>IF(総表!$F32="","",総表!$F32)</f>
        <v/>
      </c>
      <c r="D59" s="842"/>
      <c r="E59" s="842"/>
      <c r="F59" s="842"/>
      <c r="G59" s="843"/>
      <c r="H59" s="96"/>
      <c r="I59" s="835" t="s">
        <v>37</v>
      </c>
      <c r="J59" s="836"/>
      <c r="K59" s="842" t="str">
        <f>IF(総表!$F33="","",総表!$F33)</f>
        <v/>
      </c>
      <c r="L59" s="842"/>
      <c r="M59" s="842"/>
      <c r="N59" s="842"/>
      <c r="O59" s="843"/>
      <c r="P59" s="108"/>
    </row>
    <row r="60" spans="1:16" s="101" customFormat="1" ht="20.149999999999999" customHeight="1">
      <c r="A60" s="821" t="s">
        <v>159</v>
      </c>
      <c r="B60" s="822"/>
      <c r="C60" s="839"/>
      <c r="D60" s="839"/>
      <c r="E60" s="840"/>
      <c r="F60" s="840"/>
      <c r="G60" s="841"/>
      <c r="H60" s="96"/>
      <c r="I60" s="821" t="s">
        <v>159</v>
      </c>
      <c r="J60" s="822"/>
      <c r="K60" s="839"/>
      <c r="L60" s="839"/>
      <c r="M60" s="840"/>
      <c r="N60" s="840"/>
      <c r="O60" s="841"/>
      <c r="P60" s="108"/>
    </row>
    <row r="61" spans="1:16" s="101" customFormat="1" ht="20.149999999999999" customHeight="1">
      <c r="A61" s="110" t="s">
        <v>156</v>
      </c>
      <c r="B61" s="808" t="s">
        <v>157</v>
      </c>
      <c r="C61" s="808"/>
      <c r="D61" s="826"/>
      <c r="E61" s="826"/>
      <c r="F61" s="111" t="s">
        <v>158</v>
      </c>
      <c r="G61" s="112"/>
      <c r="H61" s="135"/>
      <c r="I61" s="110" t="s">
        <v>156</v>
      </c>
      <c r="J61" s="808" t="s">
        <v>157</v>
      </c>
      <c r="K61" s="808"/>
      <c r="L61" s="826"/>
      <c r="M61" s="826"/>
      <c r="N61" s="111" t="s">
        <v>158</v>
      </c>
      <c r="O61" s="112"/>
      <c r="P61" s="108"/>
    </row>
    <row r="62" spans="1:16" s="101" customFormat="1" ht="20.149999999999999" customHeight="1">
      <c r="A62" s="827" t="s">
        <v>171</v>
      </c>
      <c r="B62" s="828"/>
      <c r="C62" s="829">
        <f>C60-D61-G61</f>
        <v>0</v>
      </c>
      <c r="D62" s="830"/>
      <c r="E62" s="831" t="s">
        <v>453</v>
      </c>
      <c r="F62" s="832"/>
      <c r="G62" s="114" t="str">
        <f>IF(C62*C63=0,"",C62*C63)</f>
        <v/>
      </c>
      <c r="H62" s="96"/>
      <c r="I62" s="827" t="s">
        <v>171</v>
      </c>
      <c r="J62" s="828"/>
      <c r="K62" s="829">
        <f>K60-L61-O61</f>
        <v>0</v>
      </c>
      <c r="L62" s="830"/>
      <c r="M62" s="831" t="s">
        <v>453</v>
      </c>
      <c r="N62" s="832"/>
      <c r="O62" s="114" t="str">
        <f>IF(K62*K63=0,"",K62*K63)</f>
        <v/>
      </c>
      <c r="P62" s="108"/>
    </row>
    <row r="63" spans="1:16" s="101" customFormat="1" ht="20.149999999999999" customHeight="1">
      <c r="A63" s="821" t="s">
        <v>451</v>
      </c>
      <c r="B63" s="822"/>
      <c r="C63" s="823"/>
      <c r="D63" s="824"/>
      <c r="E63" s="115"/>
      <c r="F63" s="116"/>
      <c r="G63" s="117"/>
      <c r="H63" s="96"/>
      <c r="I63" s="821" t="s">
        <v>451</v>
      </c>
      <c r="J63" s="822"/>
      <c r="K63" s="823"/>
      <c r="L63" s="824"/>
      <c r="M63" s="115"/>
      <c r="N63" s="116"/>
      <c r="O63" s="117"/>
      <c r="P63" s="108"/>
    </row>
    <row r="64" spans="1:16" s="101" customFormat="1" ht="20.149999999999999" customHeight="1">
      <c r="A64" s="807" t="s">
        <v>160</v>
      </c>
      <c r="B64" s="808"/>
      <c r="C64" s="825" t="str">
        <f>IF(G62="","",SUM(F68:F77))</f>
        <v/>
      </c>
      <c r="D64" s="825"/>
      <c r="E64" s="813" t="s">
        <v>162</v>
      </c>
      <c r="F64" s="813"/>
      <c r="G64" s="118" t="str">
        <f>IF(G62="","",C64/G62)</f>
        <v/>
      </c>
      <c r="H64" s="96"/>
      <c r="I64" s="807" t="s">
        <v>160</v>
      </c>
      <c r="J64" s="808"/>
      <c r="K64" s="825" t="str">
        <f>IF(O62="","",SUM(N68:N77))</f>
        <v/>
      </c>
      <c r="L64" s="825"/>
      <c r="M64" s="813" t="s">
        <v>162</v>
      </c>
      <c r="N64" s="813"/>
      <c r="O64" s="118" t="str">
        <f>IF(O62="","",K64/O62)</f>
        <v/>
      </c>
      <c r="P64" s="108"/>
    </row>
    <row r="65" spans="1:16" s="101" customFormat="1" ht="20.149999999999999" customHeight="1">
      <c r="A65" s="814" t="s">
        <v>161</v>
      </c>
      <c r="B65" s="815"/>
      <c r="C65" s="816" t="str">
        <f>IF(G62="","",SUM(F68:F78))</f>
        <v/>
      </c>
      <c r="D65" s="816"/>
      <c r="E65" s="817" t="s">
        <v>163</v>
      </c>
      <c r="F65" s="817"/>
      <c r="G65" s="119" t="str">
        <f>IF(G62="","",C65/G62)</f>
        <v/>
      </c>
      <c r="H65" s="96"/>
      <c r="I65" s="814" t="s">
        <v>161</v>
      </c>
      <c r="J65" s="815"/>
      <c r="K65" s="816" t="str">
        <f>IF(O62="","",SUM(N68:N78))</f>
        <v/>
      </c>
      <c r="L65" s="816"/>
      <c r="M65" s="817" t="s">
        <v>163</v>
      </c>
      <c r="N65" s="817"/>
      <c r="O65" s="119" t="str">
        <f>IF(O62="","",K65/O62)</f>
        <v/>
      </c>
      <c r="P65" s="108"/>
    </row>
    <row r="66" spans="1:16" s="101" customFormat="1" ht="20.149999999999999" customHeight="1">
      <c r="A66" s="818" t="s">
        <v>265</v>
      </c>
      <c r="B66" s="819"/>
      <c r="C66" s="819"/>
      <c r="D66" s="819"/>
      <c r="E66" s="819"/>
      <c r="F66" s="819"/>
      <c r="G66" s="820"/>
      <c r="H66" s="96"/>
      <c r="I66" s="818" t="s">
        <v>265</v>
      </c>
      <c r="J66" s="819"/>
      <c r="K66" s="819"/>
      <c r="L66" s="819"/>
      <c r="M66" s="819"/>
      <c r="N66" s="819"/>
      <c r="O66" s="820"/>
      <c r="P66" s="108"/>
    </row>
    <row r="67" spans="1:16" s="101" customFormat="1" ht="20.149999999999999" customHeight="1">
      <c r="A67" s="807" t="s">
        <v>52</v>
      </c>
      <c r="B67" s="808"/>
      <c r="C67" s="808"/>
      <c r="D67" s="120" t="s">
        <v>19</v>
      </c>
      <c r="E67" s="120" t="s">
        <v>38</v>
      </c>
      <c r="F67" s="120" t="s">
        <v>39</v>
      </c>
      <c r="G67" s="121" t="s">
        <v>40</v>
      </c>
      <c r="H67" s="96"/>
      <c r="I67" s="807" t="s">
        <v>52</v>
      </c>
      <c r="J67" s="808"/>
      <c r="K67" s="808"/>
      <c r="L67" s="120" t="s">
        <v>19</v>
      </c>
      <c r="M67" s="120" t="s">
        <v>38</v>
      </c>
      <c r="N67" s="120" t="s">
        <v>39</v>
      </c>
      <c r="O67" s="121" t="s">
        <v>40</v>
      </c>
      <c r="P67" s="108"/>
    </row>
    <row r="68" spans="1:16" s="101" customFormat="1" ht="20.149999999999999" customHeight="1">
      <c r="A68" s="811"/>
      <c r="B68" s="812"/>
      <c r="C68" s="812"/>
      <c r="D68" s="122"/>
      <c r="E68" s="123" t="s">
        <v>38</v>
      </c>
      <c r="F68" s="124"/>
      <c r="G68" s="125">
        <f>D68*F68</f>
        <v>0</v>
      </c>
      <c r="H68" s="96"/>
      <c r="I68" s="811"/>
      <c r="J68" s="812"/>
      <c r="K68" s="812"/>
      <c r="L68" s="122"/>
      <c r="M68" s="123" t="s">
        <v>38</v>
      </c>
      <c r="N68" s="124"/>
      <c r="O68" s="125">
        <f>L68*N68</f>
        <v>0</v>
      </c>
      <c r="P68" s="108"/>
    </row>
    <row r="69" spans="1:16" s="101" customFormat="1" ht="20.149999999999999" customHeight="1">
      <c r="A69" s="802"/>
      <c r="B69" s="803"/>
      <c r="C69" s="803"/>
      <c r="D69" s="126"/>
      <c r="E69" s="127" t="s">
        <v>38</v>
      </c>
      <c r="F69" s="126"/>
      <c r="G69" s="128">
        <f t="shared" ref="G69:G77" si="4">D69*F69</f>
        <v>0</v>
      </c>
      <c r="H69" s="96"/>
      <c r="I69" s="802"/>
      <c r="J69" s="803"/>
      <c r="K69" s="803"/>
      <c r="L69" s="126"/>
      <c r="M69" s="127" t="s">
        <v>38</v>
      </c>
      <c r="N69" s="126"/>
      <c r="O69" s="128">
        <f t="shared" ref="O69:O77" si="5">L69*N69</f>
        <v>0</v>
      </c>
      <c r="P69" s="108"/>
    </row>
    <row r="70" spans="1:16" s="101" customFormat="1" ht="20.149999999999999" customHeight="1">
      <c r="A70" s="802"/>
      <c r="B70" s="803"/>
      <c r="C70" s="803"/>
      <c r="D70" s="126"/>
      <c r="E70" s="127" t="s">
        <v>38</v>
      </c>
      <c r="F70" s="126"/>
      <c r="G70" s="128">
        <f t="shared" si="4"/>
        <v>0</v>
      </c>
      <c r="H70" s="96"/>
      <c r="I70" s="802"/>
      <c r="J70" s="803"/>
      <c r="K70" s="803"/>
      <c r="L70" s="126"/>
      <c r="M70" s="127" t="s">
        <v>38</v>
      </c>
      <c r="N70" s="126"/>
      <c r="O70" s="128">
        <f t="shared" si="5"/>
        <v>0</v>
      </c>
      <c r="P70" s="108"/>
    </row>
    <row r="71" spans="1:16" s="101" customFormat="1" ht="20.149999999999999" customHeight="1">
      <c r="A71" s="802"/>
      <c r="B71" s="803"/>
      <c r="C71" s="803"/>
      <c r="D71" s="126"/>
      <c r="E71" s="127" t="s">
        <v>38</v>
      </c>
      <c r="F71" s="126"/>
      <c r="G71" s="128">
        <f t="shared" si="4"/>
        <v>0</v>
      </c>
      <c r="H71" s="96"/>
      <c r="I71" s="802"/>
      <c r="J71" s="803"/>
      <c r="K71" s="803"/>
      <c r="L71" s="126"/>
      <c r="M71" s="127" t="s">
        <v>38</v>
      </c>
      <c r="N71" s="126"/>
      <c r="O71" s="128">
        <f t="shared" si="5"/>
        <v>0</v>
      </c>
      <c r="P71" s="108"/>
    </row>
    <row r="72" spans="1:16" s="101" customFormat="1" ht="20.149999999999999" customHeight="1">
      <c r="A72" s="802"/>
      <c r="B72" s="803"/>
      <c r="C72" s="803"/>
      <c r="D72" s="126"/>
      <c r="E72" s="127" t="s">
        <v>38</v>
      </c>
      <c r="F72" s="126"/>
      <c r="G72" s="128">
        <f t="shared" si="4"/>
        <v>0</v>
      </c>
      <c r="H72" s="96"/>
      <c r="I72" s="802"/>
      <c r="J72" s="803"/>
      <c r="K72" s="803"/>
      <c r="L72" s="126"/>
      <c r="M72" s="127" t="s">
        <v>38</v>
      </c>
      <c r="N72" s="126"/>
      <c r="O72" s="128">
        <f t="shared" si="5"/>
        <v>0</v>
      </c>
      <c r="P72" s="108"/>
    </row>
    <row r="73" spans="1:16" s="101" customFormat="1" ht="20.149999999999999" customHeight="1">
      <c r="A73" s="802"/>
      <c r="B73" s="803"/>
      <c r="C73" s="803"/>
      <c r="D73" s="126"/>
      <c r="E73" s="127" t="s">
        <v>38</v>
      </c>
      <c r="F73" s="126"/>
      <c r="G73" s="128">
        <f t="shared" si="4"/>
        <v>0</v>
      </c>
      <c r="H73" s="96"/>
      <c r="I73" s="802"/>
      <c r="J73" s="803"/>
      <c r="K73" s="803"/>
      <c r="L73" s="126"/>
      <c r="M73" s="127" t="s">
        <v>38</v>
      </c>
      <c r="N73" s="126"/>
      <c r="O73" s="128">
        <f t="shared" si="5"/>
        <v>0</v>
      </c>
      <c r="P73" s="108"/>
    </row>
    <row r="74" spans="1:16" s="101" customFormat="1" ht="20.149999999999999" customHeight="1">
      <c r="A74" s="802"/>
      <c r="B74" s="803"/>
      <c r="C74" s="803"/>
      <c r="D74" s="126"/>
      <c r="E74" s="127" t="s">
        <v>38</v>
      </c>
      <c r="F74" s="126"/>
      <c r="G74" s="128">
        <f t="shared" si="4"/>
        <v>0</v>
      </c>
      <c r="H74" s="96"/>
      <c r="I74" s="802"/>
      <c r="J74" s="803"/>
      <c r="K74" s="803"/>
      <c r="L74" s="126"/>
      <c r="M74" s="127" t="s">
        <v>38</v>
      </c>
      <c r="N74" s="126"/>
      <c r="O74" s="128">
        <f t="shared" si="5"/>
        <v>0</v>
      </c>
      <c r="P74" s="108"/>
    </row>
    <row r="75" spans="1:16" s="101" customFormat="1" ht="20.149999999999999" customHeight="1">
      <c r="A75" s="802"/>
      <c r="B75" s="803"/>
      <c r="C75" s="803"/>
      <c r="D75" s="126"/>
      <c r="E75" s="127" t="s">
        <v>38</v>
      </c>
      <c r="F75" s="126"/>
      <c r="G75" s="128">
        <f t="shared" si="4"/>
        <v>0</v>
      </c>
      <c r="H75" s="96"/>
      <c r="I75" s="802"/>
      <c r="J75" s="803"/>
      <c r="K75" s="803"/>
      <c r="L75" s="126"/>
      <c r="M75" s="127" t="s">
        <v>38</v>
      </c>
      <c r="N75" s="126"/>
      <c r="O75" s="128">
        <f t="shared" si="5"/>
        <v>0</v>
      </c>
      <c r="P75" s="108"/>
    </row>
    <row r="76" spans="1:16" s="101" customFormat="1" ht="20.149999999999999" customHeight="1">
      <c r="A76" s="802"/>
      <c r="B76" s="803"/>
      <c r="C76" s="803"/>
      <c r="D76" s="126"/>
      <c r="E76" s="127" t="s">
        <v>38</v>
      </c>
      <c r="F76" s="126"/>
      <c r="G76" s="128">
        <f t="shared" si="4"/>
        <v>0</v>
      </c>
      <c r="H76" s="96"/>
      <c r="I76" s="802"/>
      <c r="J76" s="803"/>
      <c r="K76" s="803"/>
      <c r="L76" s="126"/>
      <c r="M76" s="127" t="s">
        <v>38</v>
      </c>
      <c r="N76" s="126"/>
      <c r="O76" s="128">
        <f t="shared" si="5"/>
        <v>0</v>
      </c>
      <c r="P76" s="108"/>
    </row>
    <row r="77" spans="1:16" s="101" customFormat="1" ht="20.149999999999999" customHeight="1">
      <c r="A77" s="802"/>
      <c r="B77" s="803"/>
      <c r="C77" s="803"/>
      <c r="D77" s="126"/>
      <c r="E77" s="127" t="s">
        <v>38</v>
      </c>
      <c r="F77" s="126"/>
      <c r="G77" s="128">
        <f t="shared" si="4"/>
        <v>0</v>
      </c>
      <c r="H77" s="96"/>
      <c r="I77" s="802"/>
      <c r="J77" s="803"/>
      <c r="K77" s="803"/>
      <c r="L77" s="126"/>
      <c r="M77" s="127" t="s">
        <v>38</v>
      </c>
      <c r="N77" s="126"/>
      <c r="O77" s="128">
        <f t="shared" si="5"/>
        <v>0</v>
      </c>
      <c r="P77" s="108"/>
    </row>
    <row r="78" spans="1:16" s="101" customFormat="1" ht="20.149999999999999" customHeight="1">
      <c r="A78" s="804" t="s">
        <v>164</v>
      </c>
      <c r="B78" s="805"/>
      <c r="C78" s="806"/>
      <c r="D78" s="129"/>
      <c r="E78" s="130" t="s">
        <v>38</v>
      </c>
      <c r="F78" s="131"/>
      <c r="G78" s="132">
        <f>D78*F78</f>
        <v>0</v>
      </c>
      <c r="H78" s="96"/>
      <c r="I78" s="804" t="s">
        <v>164</v>
      </c>
      <c r="J78" s="805"/>
      <c r="K78" s="806"/>
      <c r="L78" s="129"/>
      <c r="M78" s="130" t="s">
        <v>38</v>
      </c>
      <c r="N78" s="131"/>
      <c r="O78" s="132">
        <f>L78*N78</f>
        <v>0</v>
      </c>
      <c r="P78" s="108"/>
    </row>
    <row r="79" spans="1:16" s="101" customFormat="1" ht="20.149999999999999" customHeight="1">
      <c r="A79" s="807" t="s">
        <v>154</v>
      </c>
      <c r="B79" s="808"/>
      <c r="C79" s="808"/>
      <c r="D79" s="808"/>
      <c r="E79" s="808"/>
      <c r="F79" s="808"/>
      <c r="G79" s="133">
        <f>SUM(G68:G78)</f>
        <v>0</v>
      </c>
      <c r="H79" s="96"/>
      <c r="I79" s="807" t="s">
        <v>154</v>
      </c>
      <c r="J79" s="808"/>
      <c r="K79" s="808"/>
      <c r="L79" s="808"/>
      <c r="M79" s="808"/>
      <c r="N79" s="808"/>
      <c r="O79" s="133">
        <f>SUM(O68:O78)</f>
        <v>0</v>
      </c>
      <c r="P79" s="108"/>
    </row>
    <row r="80" spans="1:16" s="101" customFormat="1" ht="20.149999999999999" customHeight="1">
      <c r="A80" s="809" t="s">
        <v>270</v>
      </c>
      <c r="B80" s="810"/>
      <c r="C80" s="810"/>
      <c r="D80" s="810"/>
      <c r="E80" s="810"/>
      <c r="F80" s="810"/>
      <c r="G80" s="134"/>
      <c r="H80" s="96"/>
      <c r="I80" s="809" t="s">
        <v>270</v>
      </c>
      <c r="J80" s="810"/>
      <c r="K80" s="810"/>
      <c r="L80" s="810"/>
      <c r="M80" s="810"/>
      <c r="N80" s="810"/>
      <c r="O80" s="134"/>
      <c r="P80" s="108"/>
    </row>
    <row r="81" spans="1:16" s="101" customFormat="1" ht="20.149999999999999" customHeight="1">
      <c r="A81" s="807" t="s">
        <v>155</v>
      </c>
      <c r="B81" s="808"/>
      <c r="C81" s="808"/>
      <c r="D81" s="808"/>
      <c r="E81" s="808"/>
      <c r="F81" s="808"/>
      <c r="G81" s="133">
        <f>G79+G80</f>
        <v>0</v>
      </c>
      <c r="H81" s="96"/>
      <c r="I81" s="807" t="s">
        <v>155</v>
      </c>
      <c r="J81" s="808"/>
      <c r="K81" s="808"/>
      <c r="L81" s="808"/>
      <c r="M81" s="808"/>
      <c r="N81" s="808"/>
      <c r="O81" s="133">
        <f>O79+O80</f>
        <v>0</v>
      </c>
      <c r="P81" s="108"/>
    </row>
    <row r="82" spans="1:16" s="101" customFormat="1" ht="20.149999999999999" customHeight="1">
      <c r="A82" s="136"/>
      <c r="B82" s="136"/>
      <c r="C82" s="136"/>
      <c r="D82" s="136"/>
      <c r="E82" s="136"/>
      <c r="F82" s="136"/>
      <c r="G82" s="182">
        <v>7</v>
      </c>
      <c r="H82" s="137"/>
      <c r="I82" s="136"/>
      <c r="J82" s="136"/>
      <c r="K82" s="136"/>
      <c r="L82" s="136"/>
      <c r="M82" s="136"/>
      <c r="N82" s="136"/>
      <c r="O82" s="182">
        <v>8</v>
      </c>
      <c r="P82" s="108"/>
    </row>
    <row r="83" spans="1:16" s="101" customFormat="1" ht="20.149999999999999" customHeight="1">
      <c r="A83" s="827" t="s">
        <v>450</v>
      </c>
      <c r="B83" s="828"/>
      <c r="C83" s="846" t="str">
        <f>IF(総表!$C34="","",TEXT(総表!$C34,"yyyy/mm/dd")&amp;総表!$D34&amp;TEXT(総表!$E34,"yyyy/mm/dd"))</f>
        <v/>
      </c>
      <c r="D83" s="846"/>
      <c r="E83" s="846"/>
      <c r="F83" s="846"/>
      <c r="G83" s="847"/>
      <c r="H83" s="96"/>
      <c r="I83" s="827" t="s">
        <v>450</v>
      </c>
      <c r="J83" s="828"/>
      <c r="K83" s="846" t="str">
        <f>IF(総表!$C35="","",TEXT(総表!$C35,"yyyy/mm/dd")&amp;総表!$D35&amp;TEXT(総表!$E35,"yyyy/mm/dd"))</f>
        <v/>
      </c>
      <c r="L83" s="846"/>
      <c r="M83" s="846"/>
      <c r="N83" s="846"/>
      <c r="O83" s="847"/>
      <c r="P83" s="108"/>
    </row>
    <row r="84" spans="1:16" s="101" customFormat="1" ht="20.149999999999999" customHeight="1">
      <c r="A84" s="835" t="s">
        <v>37</v>
      </c>
      <c r="B84" s="836"/>
      <c r="C84" s="842" t="str">
        <f>IF(総表!$F34="","",総表!$F34)</f>
        <v/>
      </c>
      <c r="D84" s="842"/>
      <c r="E84" s="842"/>
      <c r="F84" s="842"/>
      <c r="G84" s="843"/>
      <c r="H84" s="96"/>
      <c r="I84" s="835" t="s">
        <v>37</v>
      </c>
      <c r="J84" s="836"/>
      <c r="K84" s="842" t="str">
        <f>IF(総表!$F35="","",総表!$F35)</f>
        <v/>
      </c>
      <c r="L84" s="842"/>
      <c r="M84" s="842"/>
      <c r="N84" s="842"/>
      <c r="O84" s="843"/>
      <c r="P84" s="108"/>
    </row>
    <row r="85" spans="1:16" s="101" customFormat="1" ht="20.149999999999999" customHeight="1">
      <c r="A85" s="821" t="s">
        <v>159</v>
      </c>
      <c r="B85" s="822"/>
      <c r="C85" s="839"/>
      <c r="D85" s="839"/>
      <c r="E85" s="840"/>
      <c r="F85" s="840"/>
      <c r="G85" s="841"/>
      <c r="H85" s="96"/>
      <c r="I85" s="821" t="s">
        <v>159</v>
      </c>
      <c r="J85" s="822"/>
      <c r="K85" s="839"/>
      <c r="L85" s="839"/>
      <c r="M85" s="840"/>
      <c r="N85" s="840"/>
      <c r="O85" s="841"/>
      <c r="P85" s="108"/>
    </row>
    <row r="86" spans="1:16" s="101" customFormat="1" ht="20.149999999999999" customHeight="1">
      <c r="A86" s="110" t="s">
        <v>156</v>
      </c>
      <c r="B86" s="808" t="s">
        <v>157</v>
      </c>
      <c r="C86" s="808"/>
      <c r="D86" s="826"/>
      <c r="E86" s="826"/>
      <c r="F86" s="111" t="s">
        <v>158</v>
      </c>
      <c r="G86" s="112"/>
      <c r="H86" s="135"/>
      <c r="I86" s="110" t="s">
        <v>156</v>
      </c>
      <c r="J86" s="808" t="s">
        <v>157</v>
      </c>
      <c r="K86" s="808"/>
      <c r="L86" s="826"/>
      <c r="M86" s="826"/>
      <c r="N86" s="111" t="s">
        <v>158</v>
      </c>
      <c r="O86" s="112"/>
      <c r="P86" s="108"/>
    </row>
    <row r="87" spans="1:16" s="101" customFormat="1" ht="20.149999999999999" customHeight="1">
      <c r="A87" s="827" t="s">
        <v>171</v>
      </c>
      <c r="B87" s="828"/>
      <c r="C87" s="829">
        <f>C85-D86-G86</f>
        <v>0</v>
      </c>
      <c r="D87" s="830"/>
      <c r="E87" s="831" t="s">
        <v>453</v>
      </c>
      <c r="F87" s="832"/>
      <c r="G87" s="114" t="str">
        <f>IF(C87*C88=0,"",C87*C88)</f>
        <v/>
      </c>
      <c r="H87" s="96"/>
      <c r="I87" s="827" t="s">
        <v>171</v>
      </c>
      <c r="J87" s="828"/>
      <c r="K87" s="829">
        <f>K85-L86-O86</f>
        <v>0</v>
      </c>
      <c r="L87" s="830"/>
      <c r="M87" s="831" t="s">
        <v>453</v>
      </c>
      <c r="N87" s="832"/>
      <c r="O87" s="114" t="str">
        <f>IF(K87*K88=0,"",K87*K88)</f>
        <v/>
      </c>
      <c r="P87" s="108"/>
    </row>
    <row r="88" spans="1:16" s="101" customFormat="1" ht="20.149999999999999" customHeight="1">
      <c r="A88" s="821" t="s">
        <v>451</v>
      </c>
      <c r="B88" s="822"/>
      <c r="C88" s="823"/>
      <c r="D88" s="824"/>
      <c r="E88" s="115"/>
      <c r="F88" s="116"/>
      <c r="G88" s="117"/>
      <c r="H88" s="96"/>
      <c r="I88" s="821" t="s">
        <v>451</v>
      </c>
      <c r="J88" s="822"/>
      <c r="K88" s="823"/>
      <c r="L88" s="824"/>
      <c r="M88" s="115"/>
      <c r="N88" s="116"/>
      <c r="O88" s="117"/>
      <c r="P88" s="108"/>
    </row>
    <row r="89" spans="1:16" s="101" customFormat="1" ht="20.149999999999999" customHeight="1">
      <c r="A89" s="807" t="s">
        <v>160</v>
      </c>
      <c r="B89" s="808"/>
      <c r="C89" s="825" t="str">
        <f>IF(G87="","",SUM(F93:F102))</f>
        <v/>
      </c>
      <c r="D89" s="825"/>
      <c r="E89" s="813" t="s">
        <v>162</v>
      </c>
      <c r="F89" s="813"/>
      <c r="G89" s="118" t="str">
        <f>IF(G87="","",C89/G87)</f>
        <v/>
      </c>
      <c r="H89" s="96"/>
      <c r="I89" s="807" t="s">
        <v>160</v>
      </c>
      <c r="J89" s="808"/>
      <c r="K89" s="825" t="str">
        <f>IF(O87="","",SUM(N93:N102))</f>
        <v/>
      </c>
      <c r="L89" s="825"/>
      <c r="M89" s="813" t="s">
        <v>162</v>
      </c>
      <c r="N89" s="813"/>
      <c r="O89" s="118" t="str">
        <f>IF(O87="","",K89/O87)</f>
        <v/>
      </c>
      <c r="P89" s="108"/>
    </row>
    <row r="90" spans="1:16" s="101" customFormat="1" ht="20.149999999999999" customHeight="1">
      <c r="A90" s="814" t="s">
        <v>161</v>
      </c>
      <c r="B90" s="815"/>
      <c r="C90" s="816" t="str">
        <f>IF(G87="","",SUM(F93:F103))</f>
        <v/>
      </c>
      <c r="D90" s="816"/>
      <c r="E90" s="817" t="s">
        <v>163</v>
      </c>
      <c r="F90" s="817"/>
      <c r="G90" s="119" t="str">
        <f>IF(G87="","",C90/G87)</f>
        <v/>
      </c>
      <c r="H90" s="96"/>
      <c r="I90" s="814" t="s">
        <v>161</v>
      </c>
      <c r="J90" s="815"/>
      <c r="K90" s="816" t="str">
        <f>IF(O87="","",SUM(N93:N103))</f>
        <v/>
      </c>
      <c r="L90" s="816"/>
      <c r="M90" s="817" t="s">
        <v>163</v>
      </c>
      <c r="N90" s="817"/>
      <c r="O90" s="119" t="str">
        <f>IF(O87="","",K90/O87)</f>
        <v/>
      </c>
      <c r="P90" s="108"/>
    </row>
    <row r="91" spans="1:16" s="101" customFormat="1" ht="20.149999999999999" customHeight="1">
      <c r="A91" s="818" t="s">
        <v>265</v>
      </c>
      <c r="B91" s="819"/>
      <c r="C91" s="819"/>
      <c r="D91" s="819"/>
      <c r="E91" s="819"/>
      <c r="F91" s="819"/>
      <c r="G91" s="820"/>
      <c r="H91" s="96"/>
      <c r="I91" s="818" t="s">
        <v>265</v>
      </c>
      <c r="J91" s="819"/>
      <c r="K91" s="819"/>
      <c r="L91" s="819"/>
      <c r="M91" s="819"/>
      <c r="N91" s="819"/>
      <c r="O91" s="820"/>
      <c r="P91" s="108"/>
    </row>
    <row r="92" spans="1:16" s="101" customFormat="1" ht="20.149999999999999" customHeight="1">
      <c r="A92" s="807" t="s">
        <v>52</v>
      </c>
      <c r="B92" s="808"/>
      <c r="C92" s="808"/>
      <c r="D92" s="120" t="s">
        <v>19</v>
      </c>
      <c r="E92" s="120" t="s">
        <v>38</v>
      </c>
      <c r="F92" s="120" t="s">
        <v>39</v>
      </c>
      <c r="G92" s="121" t="s">
        <v>40</v>
      </c>
      <c r="H92" s="96"/>
      <c r="I92" s="807" t="s">
        <v>52</v>
      </c>
      <c r="J92" s="808"/>
      <c r="K92" s="808"/>
      <c r="L92" s="120" t="s">
        <v>19</v>
      </c>
      <c r="M92" s="120" t="s">
        <v>38</v>
      </c>
      <c r="N92" s="120" t="s">
        <v>39</v>
      </c>
      <c r="O92" s="121" t="s">
        <v>40</v>
      </c>
      <c r="P92" s="108"/>
    </row>
    <row r="93" spans="1:16" s="101" customFormat="1" ht="20.149999999999999" customHeight="1">
      <c r="A93" s="811"/>
      <c r="B93" s="812"/>
      <c r="C93" s="812"/>
      <c r="D93" s="122"/>
      <c r="E93" s="123" t="s">
        <v>38</v>
      </c>
      <c r="F93" s="124"/>
      <c r="G93" s="125">
        <f>D93*F93</f>
        <v>0</v>
      </c>
      <c r="H93" s="96"/>
      <c r="I93" s="811"/>
      <c r="J93" s="812"/>
      <c r="K93" s="812"/>
      <c r="L93" s="122"/>
      <c r="M93" s="123" t="s">
        <v>38</v>
      </c>
      <c r="N93" s="124"/>
      <c r="O93" s="125">
        <f>L93*N93</f>
        <v>0</v>
      </c>
      <c r="P93" s="108"/>
    </row>
    <row r="94" spans="1:16" s="101" customFormat="1" ht="20.149999999999999" customHeight="1">
      <c r="A94" s="802"/>
      <c r="B94" s="803"/>
      <c r="C94" s="803"/>
      <c r="D94" s="126"/>
      <c r="E94" s="127" t="s">
        <v>38</v>
      </c>
      <c r="F94" s="126"/>
      <c r="G94" s="128">
        <f t="shared" ref="G94:G102" si="6">D94*F94</f>
        <v>0</v>
      </c>
      <c r="H94" s="96"/>
      <c r="I94" s="802"/>
      <c r="J94" s="803"/>
      <c r="K94" s="803"/>
      <c r="L94" s="126"/>
      <c r="M94" s="127" t="s">
        <v>38</v>
      </c>
      <c r="N94" s="126"/>
      <c r="O94" s="128">
        <f t="shared" ref="O94:O102" si="7">L94*N94</f>
        <v>0</v>
      </c>
      <c r="P94" s="108"/>
    </row>
    <row r="95" spans="1:16" s="101" customFormat="1" ht="20.149999999999999" customHeight="1">
      <c r="A95" s="802"/>
      <c r="B95" s="803"/>
      <c r="C95" s="803"/>
      <c r="D95" s="126"/>
      <c r="E95" s="127" t="s">
        <v>38</v>
      </c>
      <c r="F95" s="126"/>
      <c r="G95" s="128">
        <f t="shared" si="6"/>
        <v>0</v>
      </c>
      <c r="H95" s="96"/>
      <c r="I95" s="802"/>
      <c r="J95" s="803"/>
      <c r="K95" s="803"/>
      <c r="L95" s="126"/>
      <c r="M95" s="127" t="s">
        <v>38</v>
      </c>
      <c r="N95" s="126"/>
      <c r="O95" s="128">
        <f t="shared" si="7"/>
        <v>0</v>
      </c>
      <c r="P95" s="108"/>
    </row>
    <row r="96" spans="1:16" s="101" customFormat="1" ht="20.149999999999999" customHeight="1">
      <c r="A96" s="802"/>
      <c r="B96" s="803"/>
      <c r="C96" s="803"/>
      <c r="D96" s="126"/>
      <c r="E96" s="127" t="s">
        <v>38</v>
      </c>
      <c r="F96" s="126"/>
      <c r="G96" s="128">
        <f t="shared" si="6"/>
        <v>0</v>
      </c>
      <c r="H96" s="96"/>
      <c r="I96" s="802"/>
      <c r="J96" s="803"/>
      <c r="K96" s="803"/>
      <c r="L96" s="126"/>
      <c r="M96" s="127" t="s">
        <v>38</v>
      </c>
      <c r="N96" s="126"/>
      <c r="O96" s="128">
        <f t="shared" si="7"/>
        <v>0</v>
      </c>
      <c r="P96" s="108"/>
    </row>
    <row r="97" spans="1:16" s="101" customFormat="1" ht="20.149999999999999" customHeight="1">
      <c r="A97" s="802"/>
      <c r="B97" s="803"/>
      <c r="C97" s="803"/>
      <c r="D97" s="126"/>
      <c r="E97" s="127" t="s">
        <v>38</v>
      </c>
      <c r="F97" s="126"/>
      <c r="G97" s="128">
        <f t="shared" si="6"/>
        <v>0</v>
      </c>
      <c r="H97" s="96"/>
      <c r="I97" s="802"/>
      <c r="J97" s="803"/>
      <c r="K97" s="803"/>
      <c r="L97" s="126"/>
      <c r="M97" s="127" t="s">
        <v>38</v>
      </c>
      <c r="N97" s="126"/>
      <c r="O97" s="128">
        <f t="shared" si="7"/>
        <v>0</v>
      </c>
      <c r="P97" s="108"/>
    </row>
    <row r="98" spans="1:16" s="101" customFormat="1" ht="20.149999999999999" customHeight="1">
      <c r="A98" s="802"/>
      <c r="B98" s="803"/>
      <c r="C98" s="803"/>
      <c r="D98" s="126"/>
      <c r="E98" s="127" t="s">
        <v>38</v>
      </c>
      <c r="F98" s="126"/>
      <c r="G98" s="128">
        <f t="shared" si="6"/>
        <v>0</v>
      </c>
      <c r="H98" s="96"/>
      <c r="I98" s="802"/>
      <c r="J98" s="803"/>
      <c r="K98" s="803"/>
      <c r="L98" s="126"/>
      <c r="M98" s="127" t="s">
        <v>38</v>
      </c>
      <c r="N98" s="126"/>
      <c r="O98" s="128">
        <f t="shared" si="7"/>
        <v>0</v>
      </c>
      <c r="P98" s="108"/>
    </row>
    <row r="99" spans="1:16" s="101" customFormat="1" ht="20.149999999999999" customHeight="1">
      <c r="A99" s="802"/>
      <c r="B99" s="803"/>
      <c r="C99" s="803"/>
      <c r="D99" s="126"/>
      <c r="E99" s="127" t="s">
        <v>38</v>
      </c>
      <c r="F99" s="126"/>
      <c r="G99" s="128">
        <f t="shared" si="6"/>
        <v>0</v>
      </c>
      <c r="H99" s="96"/>
      <c r="I99" s="802"/>
      <c r="J99" s="803"/>
      <c r="K99" s="803"/>
      <c r="L99" s="126"/>
      <c r="M99" s="127" t="s">
        <v>38</v>
      </c>
      <c r="N99" s="126"/>
      <c r="O99" s="128">
        <f t="shared" si="7"/>
        <v>0</v>
      </c>
      <c r="P99" s="108"/>
    </row>
    <row r="100" spans="1:16" s="101" customFormat="1" ht="20.149999999999999" customHeight="1">
      <c r="A100" s="802"/>
      <c r="B100" s="803"/>
      <c r="C100" s="803"/>
      <c r="D100" s="126"/>
      <c r="E100" s="127" t="s">
        <v>38</v>
      </c>
      <c r="F100" s="126"/>
      <c r="G100" s="128">
        <f t="shared" si="6"/>
        <v>0</v>
      </c>
      <c r="H100" s="96"/>
      <c r="I100" s="802"/>
      <c r="J100" s="803"/>
      <c r="K100" s="803"/>
      <c r="L100" s="126"/>
      <c r="M100" s="127" t="s">
        <v>38</v>
      </c>
      <c r="N100" s="126"/>
      <c r="O100" s="128">
        <f t="shared" si="7"/>
        <v>0</v>
      </c>
      <c r="P100" s="108"/>
    </row>
    <row r="101" spans="1:16" s="101" customFormat="1" ht="20.149999999999999" customHeight="1">
      <c r="A101" s="802"/>
      <c r="B101" s="803"/>
      <c r="C101" s="803"/>
      <c r="D101" s="126"/>
      <c r="E101" s="127" t="s">
        <v>38</v>
      </c>
      <c r="F101" s="126"/>
      <c r="G101" s="128">
        <f t="shared" si="6"/>
        <v>0</v>
      </c>
      <c r="H101" s="96"/>
      <c r="I101" s="802"/>
      <c r="J101" s="803"/>
      <c r="K101" s="803"/>
      <c r="L101" s="126"/>
      <c r="M101" s="127" t="s">
        <v>38</v>
      </c>
      <c r="N101" s="126"/>
      <c r="O101" s="128">
        <f t="shared" si="7"/>
        <v>0</v>
      </c>
      <c r="P101" s="108"/>
    </row>
    <row r="102" spans="1:16" s="101" customFormat="1" ht="20.149999999999999" customHeight="1">
      <c r="A102" s="802"/>
      <c r="B102" s="803"/>
      <c r="C102" s="803"/>
      <c r="D102" s="126"/>
      <c r="E102" s="127" t="s">
        <v>38</v>
      </c>
      <c r="F102" s="126"/>
      <c r="G102" s="128">
        <f t="shared" si="6"/>
        <v>0</v>
      </c>
      <c r="H102" s="96"/>
      <c r="I102" s="802"/>
      <c r="J102" s="803"/>
      <c r="K102" s="803"/>
      <c r="L102" s="126"/>
      <c r="M102" s="127" t="s">
        <v>38</v>
      </c>
      <c r="N102" s="126"/>
      <c r="O102" s="128">
        <f t="shared" si="7"/>
        <v>0</v>
      </c>
      <c r="P102" s="108"/>
    </row>
    <row r="103" spans="1:16" s="101" customFormat="1" ht="20.149999999999999" customHeight="1">
      <c r="A103" s="804" t="s">
        <v>164</v>
      </c>
      <c r="B103" s="805"/>
      <c r="C103" s="806"/>
      <c r="D103" s="129"/>
      <c r="E103" s="130" t="s">
        <v>38</v>
      </c>
      <c r="F103" s="131"/>
      <c r="G103" s="132">
        <f>D103*F103</f>
        <v>0</v>
      </c>
      <c r="H103" s="96"/>
      <c r="I103" s="804" t="s">
        <v>164</v>
      </c>
      <c r="J103" s="805"/>
      <c r="K103" s="806"/>
      <c r="L103" s="129"/>
      <c r="M103" s="130" t="s">
        <v>38</v>
      </c>
      <c r="N103" s="131"/>
      <c r="O103" s="132">
        <f>L103*N103</f>
        <v>0</v>
      </c>
      <c r="P103" s="108"/>
    </row>
    <row r="104" spans="1:16" s="101" customFormat="1" ht="20.149999999999999" customHeight="1">
      <c r="A104" s="807" t="s">
        <v>154</v>
      </c>
      <c r="B104" s="808"/>
      <c r="C104" s="808"/>
      <c r="D104" s="808"/>
      <c r="E104" s="808"/>
      <c r="F104" s="808"/>
      <c r="G104" s="133">
        <f>SUM(G93:G103)</f>
        <v>0</v>
      </c>
      <c r="H104" s="96"/>
      <c r="I104" s="807" t="s">
        <v>154</v>
      </c>
      <c r="J104" s="808"/>
      <c r="K104" s="808"/>
      <c r="L104" s="808"/>
      <c r="M104" s="808"/>
      <c r="N104" s="808"/>
      <c r="O104" s="133">
        <f>SUM(O93:O103)</f>
        <v>0</v>
      </c>
      <c r="P104" s="108"/>
    </row>
    <row r="105" spans="1:16" s="101" customFormat="1" ht="20.149999999999999" customHeight="1">
      <c r="A105" s="809" t="s">
        <v>270</v>
      </c>
      <c r="B105" s="810"/>
      <c r="C105" s="810"/>
      <c r="D105" s="810"/>
      <c r="E105" s="810"/>
      <c r="F105" s="810"/>
      <c r="G105" s="134"/>
      <c r="H105" s="96"/>
      <c r="I105" s="809" t="s">
        <v>270</v>
      </c>
      <c r="J105" s="810"/>
      <c r="K105" s="810"/>
      <c r="L105" s="810"/>
      <c r="M105" s="810"/>
      <c r="N105" s="810"/>
      <c r="O105" s="134"/>
      <c r="P105" s="108"/>
    </row>
    <row r="106" spans="1:16" s="101" customFormat="1" ht="20.149999999999999" customHeight="1">
      <c r="A106" s="807" t="s">
        <v>155</v>
      </c>
      <c r="B106" s="808"/>
      <c r="C106" s="808"/>
      <c r="D106" s="808"/>
      <c r="E106" s="808"/>
      <c r="F106" s="808"/>
      <c r="G106" s="133">
        <f>G104+G105</f>
        <v>0</v>
      </c>
      <c r="H106" s="96"/>
      <c r="I106" s="807" t="s">
        <v>155</v>
      </c>
      <c r="J106" s="808"/>
      <c r="K106" s="808"/>
      <c r="L106" s="808"/>
      <c r="M106" s="808"/>
      <c r="N106" s="808"/>
      <c r="O106" s="133">
        <f>O104+O105</f>
        <v>0</v>
      </c>
      <c r="P106" s="108"/>
    </row>
    <row r="107" spans="1:16" s="101" customFormat="1" ht="20.149999999999999" customHeight="1">
      <c r="A107" s="136"/>
      <c r="B107" s="136"/>
      <c r="C107" s="136"/>
      <c r="D107" s="136"/>
      <c r="E107" s="136"/>
      <c r="F107" s="136"/>
      <c r="G107" s="182">
        <v>9</v>
      </c>
      <c r="H107" s="137"/>
      <c r="I107" s="136"/>
      <c r="J107" s="136"/>
      <c r="K107" s="136"/>
      <c r="L107" s="136"/>
      <c r="M107" s="136"/>
      <c r="N107" s="136"/>
      <c r="O107" s="182">
        <v>10</v>
      </c>
      <c r="P107" s="108"/>
    </row>
    <row r="108" spans="1:16" s="101" customFormat="1" ht="20.149999999999999" customHeight="1">
      <c r="A108" s="827" t="s">
        <v>450</v>
      </c>
      <c r="B108" s="828"/>
      <c r="C108" s="846" t="str">
        <f>IF(総表!$C36="","",TEXT(総表!$C36,"yyyy/mm/dd")&amp;総表!$D36&amp;TEXT(総表!$E36,"yyyy/mm/dd"))</f>
        <v/>
      </c>
      <c r="D108" s="846"/>
      <c r="E108" s="846"/>
      <c r="F108" s="846"/>
      <c r="G108" s="847"/>
      <c r="H108" s="96"/>
      <c r="I108" s="827" t="s">
        <v>450</v>
      </c>
      <c r="J108" s="828"/>
      <c r="K108" s="846" t="str">
        <f>IF(総表!$C37="","",TEXT(総表!$C37,"yyyy/mm/dd")&amp;総表!$D37&amp;TEXT(総表!$E37,"yyyy/mm/dd"))</f>
        <v/>
      </c>
      <c r="L108" s="846"/>
      <c r="M108" s="846"/>
      <c r="N108" s="846"/>
      <c r="O108" s="847"/>
      <c r="P108" s="108"/>
    </row>
    <row r="109" spans="1:16" s="101" customFormat="1" ht="20.149999999999999" customHeight="1">
      <c r="A109" s="835" t="s">
        <v>37</v>
      </c>
      <c r="B109" s="836"/>
      <c r="C109" s="842" t="str">
        <f>IF(総表!$F36="","",総表!$F36)</f>
        <v/>
      </c>
      <c r="D109" s="842"/>
      <c r="E109" s="842"/>
      <c r="F109" s="842"/>
      <c r="G109" s="843"/>
      <c r="H109" s="96"/>
      <c r="I109" s="835" t="s">
        <v>37</v>
      </c>
      <c r="J109" s="836"/>
      <c r="K109" s="842" t="str">
        <f>IF(総表!$F37="","",総表!$F37)</f>
        <v/>
      </c>
      <c r="L109" s="842"/>
      <c r="M109" s="842"/>
      <c r="N109" s="842"/>
      <c r="O109" s="843"/>
      <c r="P109" s="108"/>
    </row>
    <row r="110" spans="1:16" s="101" customFormat="1" ht="20.149999999999999" customHeight="1">
      <c r="A110" s="821" t="s">
        <v>159</v>
      </c>
      <c r="B110" s="822"/>
      <c r="C110" s="839"/>
      <c r="D110" s="839"/>
      <c r="E110" s="840"/>
      <c r="F110" s="840"/>
      <c r="G110" s="841"/>
      <c r="H110" s="96"/>
      <c r="I110" s="821" t="s">
        <v>159</v>
      </c>
      <c r="J110" s="822"/>
      <c r="K110" s="839"/>
      <c r="L110" s="839"/>
      <c r="M110" s="840"/>
      <c r="N110" s="840"/>
      <c r="O110" s="841"/>
      <c r="P110" s="108"/>
    </row>
    <row r="111" spans="1:16" s="101" customFormat="1" ht="20.149999999999999" customHeight="1">
      <c r="A111" s="110" t="s">
        <v>156</v>
      </c>
      <c r="B111" s="808" t="s">
        <v>157</v>
      </c>
      <c r="C111" s="808"/>
      <c r="D111" s="826"/>
      <c r="E111" s="826"/>
      <c r="F111" s="111" t="s">
        <v>158</v>
      </c>
      <c r="G111" s="112"/>
      <c r="H111" s="135"/>
      <c r="I111" s="110" t="s">
        <v>156</v>
      </c>
      <c r="J111" s="808" t="s">
        <v>157</v>
      </c>
      <c r="K111" s="808"/>
      <c r="L111" s="826"/>
      <c r="M111" s="826"/>
      <c r="N111" s="111" t="s">
        <v>158</v>
      </c>
      <c r="O111" s="112"/>
      <c r="P111" s="108"/>
    </row>
    <row r="112" spans="1:16" s="101" customFormat="1" ht="20.149999999999999" customHeight="1">
      <c r="A112" s="827" t="s">
        <v>171</v>
      </c>
      <c r="B112" s="828"/>
      <c r="C112" s="829">
        <f>C110-D111-G111</f>
        <v>0</v>
      </c>
      <c r="D112" s="830"/>
      <c r="E112" s="831" t="s">
        <v>453</v>
      </c>
      <c r="F112" s="832"/>
      <c r="G112" s="114" t="str">
        <f>IF(C112*C113=0,"",C112*C113)</f>
        <v/>
      </c>
      <c r="H112" s="96"/>
      <c r="I112" s="827" t="s">
        <v>171</v>
      </c>
      <c r="J112" s="828"/>
      <c r="K112" s="829">
        <f>K110-L111-O111</f>
        <v>0</v>
      </c>
      <c r="L112" s="830"/>
      <c r="M112" s="831" t="s">
        <v>453</v>
      </c>
      <c r="N112" s="832"/>
      <c r="O112" s="114" t="str">
        <f>IF(K112*K113=0,"",K112*K113)</f>
        <v/>
      </c>
      <c r="P112" s="108"/>
    </row>
    <row r="113" spans="1:16" s="101" customFormat="1" ht="20.149999999999999" customHeight="1">
      <c r="A113" s="821" t="s">
        <v>451</v>
      </c>
      <c r="B113" s="822"/>
      <c r="C113" s="823"/>
      <c r="D113" s="824"/>
      <c r="E113" s="115"/>
      <c r="F113" s="116"/>
      <c r="G113" s="117"/>
      <c r="H113" s="96"/>
      <c r="I113" s="821" t="s">
        <v>451</v>
      </c>
      <c r="J113" s="822"/>
      <c r="K113" s="823"/>
      <c r="L113" s="824"/>
      <c r="M113" s="115"/>
      <c r="N113" s="116"/>
      <c r="O113" s="117"/>
      <c r="P113" s="108"/>
    </row>
    <row r="114" spans="1:16" s="101" customFormat="1" ht="20.149999999999999" customHeight="1">
      <c r="A114" s="807" t="s">
        <v>160</v>
      </c>
      <c r="B114" s="808"/>
      <c r="C114" s="825" t="str">
        <f>IF(G112="","",SUM(F118:F127))</f>
        <v/>
      </c>
      <c r="D114" s="825"/>
      <c r="E114" s="813" t="s">
        <v>162</v>
      </c>
      <c r="F114" s="813"/>
      <c r="G114" s="118" t="str">
        <f>IF(G112="","",C114/G112)</f>
        <v/>
      </c>
      <c r="H114" s="96"/>
      <c r="I114" s="807" t="s">
        <v>160</v>
      </c>
      <c r="J114" s="808"/>
      <c r="K114" s="825" t="str">
        <f>IF(O112="","",SUM(N118:N127))</f>
        <v/>
      </c>
      <c r="L114" s="825"/>
      <c r="M114" s="813" t="s">
        <v>162</v>
      </c>
      <c r="N114" s="813"/>
      <c r="O114" s="118" t="str">
        <f>IF(O112="","",K114/O112)</f>
        <v/>
      </c>
      <c r="P114" s="108"/>
    </row>
    <row r="115" spans="1:16" s="101" customFormat="1" ht="20.149999999999999" customHeight="1">
      <c r="A115" s="814" t="s">
        <v>161</v>
      </c>
      <c r="B115" s="815"/>
      <c r="C115" s="816" t="str">
        <f>IF(G112="","",SUM(F118:F128))</f>
        <v/>
      </c>
      <c r="D115" s="816"/>
      <c r="E115" s="817" t="s">
        <v>163</v>
      </c>
      <c r="F115" s="817"/>
      <c r="G115" s="119" t="str">
        <f>IF(G112="","",C115/G112)</f>
        <v/>
      </c>
      <c r="H115" s="96"/>
      <c r="I115" s="814" t="s">
        <v>161</v>
      </c>
      <c r="J115" s="815"/>
      <c r="K115" s="816" t="str">
        <f>IF(O112="","",SUM(N118:N128))</f>
        <v/>
      </c>
      <c r="L115" s="816"/>
      <c r="M115" s="817" t="s">
        <v>163</v>
      </c>
      <c r="N115" s="817"/>
      <c r="O115" s="119" t="str">
        <f>IF(O112="","",K115/O112)</f>
        <v/>
      </c>
      <c r="P115" s="108"/>
    </row>
    <row r="116" spans="1:16" s="101" customFormat="1" ht="20.149999999999999" customHeight="1">
      <c r="A116" s="818" t="s">
        <v>265</v>
      </c>
      <c r="B116" s="819"/>
      <c r="C116" s="819"/>
      <c r="D116" s="819"/>
      <c r="E116" s="819"/>
      <c r="F116" s="819"/>
      <c r="G116" s="820"/>
      <c r="H116" s="96"/>
      <c r="I116" s="818" t="s">
        <v>265</v>
      </c>
      <c r="J116" s="819"/>
      <c r="K116" s="819"/>
      <c r="L116" s="819"/>
      <c r="M116" s="819"/>
      <c r="N116" s="819"/>
      <c r="O116" s="820"/>
      <c r="P116" s="108"/>
    </row>
    <row r="117" spans="1:16" s="101" customFormat="1" ht="20.149999999999999" customHeight="1">
      <c r="A117" s="807" t="s">
        <v>52</v>
      </c>
      <c r="B117" s="808"/>
      <c r="C117" s="808"/>
      <c r="D117" s="120" t="s">
        <v>19</v>
      </c>
      <c r="E117" s="120" t="s">
        <v>38</v>
      </c>
      <c r="F117" s="120" t="s">
        <v>39</v>
      </c>
      <c r="G117" s="121" t="s">
        <v>40</v>
      </c>
      <c r="H117" s="96"/>
      <c r="I117" s="807" t="s">
        <v>52</v>
      </c>
      <c r="J117" s="808"/>
      <c r="K117" s="808"/>
      <c r="L117" s="120" t="s">
        <v>19</v>
      </c>
      <c r="M117" s="120" t="s">
        <v>38</v>
      </c>
      <c r="N117" s="120" t="s">
        <v>39</v>
      </c>
      <c r="O117" s="121" t="s">
        <v>40</v>
      </c>
      <c r="P117" s="108"/>
    </row>
    <row r="118" spans="1:16" s="101" customFormat="1" ht="20.149999999999999" customHeight="1">
      <c r="A118" s="811"/>
      <c r="B118" s="812"/>
      <c r="C118" s="812"/>
      <c r="D118" s="122"/>
      <c r="E118" s="123" t="s">
        <v>38</v>
      </c>
      <c r="F118" s="124"/>
      <c r="G118" s="125">
        <f>D118*F118</f>
        <v>0</v>
      </c>
      <c r="H118" s="96"/>
      <c r="I118" s="811"/>
      <c r="J118" s="812"/>
      <c r="K118" s="812"/>
      <c r="L118" s="122"/>
      <c r="M118" s="123" t="s">
        <v>38</v>
      </c>
      <c r="N118" s="124"/>
      <c r="O118" s="125">
        <f>L118*N118</f>
        <v>0</v>
      </c>
      <c r="P118" s="108"/>
    </row>
    <row r="119" spans="1:16" s="101" customFormat="1" ht="20.149999999999999" customHeight="1">
      <c r="A119" s="802"/>
      <c r="B119" s="803"/>
      <c r="C119" s="803"/>
      <c r="D119" s="126"/>
      <c r="E119" s="127" t="s">
        <v>38</v>
      </c>
      <c r="F119" s="126"/>
      <c r="G119" s="128">
        <f t="shared" ref="G119:G127" si="8">D119*F119</f>
        <v>0</v>
      </c>
      <c r="H119" s="96"/>
      <c r="I119" s="802"/>
      <c r="J119" s="803"/>
      <c r="K119" s="803"/>
      <c r="L119" s="126"/>
      <c r="M119" s="127" t="s">
        <v>38</v>
      </c>
      <c r="N119" s="126"/>
      <c r="O119" s="128">
        <f t="shared" ref="O119:O127" si="9">L119*N119</f>
        <v>0</v>
      </c>
      <c r="P119" s="108"/>
    </row>
    <row r="120" spans="1:16" s="101" customFormat="1" ht="20.149999999999999" customHeight="1">
      <c r="A120" s="802"/>
      <c r="B120" s="803"/>
      <c r="C120" s="803"/>
      <c r="D120" s="126"/>
      <c r="E120" s="127" t="s">
        <v>38</v>
      </c>
      <c r="F120" s="126"/>
      <c r="G120" s="128">
        <f t="shared" si="8"/>
        <v>0</v>
      </c>
      <c r="H120" s="96"/>
      <c r="I120" s="802"/>
      <c r="J120" s="803"/>
      <c r="K120" s="803"/>
      <c r="L120" s="126"/>
      <c r="M120" s="127" t="s">
        <v>38</v>
      </c>
      <c r="N120" s="126"/>
      <c r="O120" s="128">
        <f t="shared" si="9"/>
        <v>0</v>
      </c>
      <c r="P120" s="108"/>
    </row>
    <row r="121" spans="1:16" s="101" customFormat="1" ht="20.149999999999999" customHeight="1">
      <c r="A121" s="802"/>
      <c r="B121" s="803"/>
      <c r="C121" s="803"/>
      <c r="D121" s="126"/>
      <c r="E121" s="127" t="s">
        <v>38</v>
      </c>
      <c r="F121" s="126"/>
      <c r="G121" s="128">
        <f t="shared" si="8"/>
        <v>0</v>
      </c>
      <c r="H121" s="96"/>
      <c r="I121" s="802"/>
      <c r="J121" s="803"/>
      <c r="K121" s="803"/>
      <c r="L121" s="126"/>
      <c r="M121" s="127" t="s">
        <v>38</v>
      </c>
      <c r="N121" s="126"/>
      <c r="O121" s="128">
        <f t="shared" si="9"/>
        <v>0</v>
      </c>
      <c r="P121" s="108"/>
    </row>
    <row r="122" spans="1:16" s="101" customFormat="1" ht="20.149999999999999" customHeight="1">
      <c r="A122" s="802"/>
      <c r="B122" s="803"/>
      <c r="C122" s="803"/>
      <c r="D122" s="126"/>
      <c r="E122" s="127" t="s">
        <v>38</v>
      </c>
      <c r="F122" s="126"/>
      <c r="G122" s="128">
        <f t="shared" si="8"/>
        <v>0</v>
      </c>
      <c r="H122" s="96"/>
      <c r="I122" s="802"/>
      <c r="J122" s="803"/>
      <c r="K122" s="803"/>
      <c r="L122" s="126"/>
      <c r="M122" s="127" t="s">
        <v>38</v>
      </c>
      <c r="N122" s="126"/>
      <c r="O122" s="128">
        <f t="shared" si="9"/>
        <v>0</v>
      </c>
      <c r="P122" s="108"/>
    </row>
    <row r="123" spans="1:16" s="101" customFormat="1" ht="20.149999999999999" customHeight="1">
      <c r="A123" s="802"/>
      <c r="B123" s="803"/>
      <c r="C123" s="803"/>
      <c r="D123" s="126"/>
      <c r="E123" s="127" t="s">
        <v>38</v>
      </c>
      <c r="F123" s="126"/>
      <c r="G123" s="128">
        <f t="shared" si="8"/>
        <v>0</v>
      </c>
      <c r="H123" s="96"/>
      <c r="I123" s="802"/>
      <c r="J123" s="803"/>
      <c r="K123" s="803"/>
      <c r="L123" s="126"/>
      <c r="M123" s="127" t="s">
        <v>38</v>
      </c>
      <c r="N123" s="126"/>
      <c r="O123" s="128">
        <f t="shared" si="9"/>
        <v>0</v>
      </c>
      <c r="P123" s="108"/>
    </row>
    <row r="124" spans="1:16" s="101" customFormat="1" ht="20.149999999999999" customHeight="1">
      <c r="A124" s="802"/>
      <c r="B124" s="803"/>
      <c r="C124" s="803"/>
      <c r="D124" s="126"/>
      <c r="E124" s="127" t="s">
        <v>38</v>
      </c>
      <c r="F124" s="126"/>
      <c r="G124" s="128">
        <f t="shared" si="8"/>
        <v>0</v>
      </c>
      <c r="H124" s="96"/>
      <c r="I124" s="802"/>
      <c r="J124" s="803"/>
      <c r="K124" s="803"/>
      <c r="L124" s="126"/>
      <c r="M124" s="127" t="s">
        <v>38</v>
      </c>
      <c r="N124" s="126"/>
      <c r="O124" s="128">
        <f t="shared" si="9"/>
        <v>0</v>
      </c>
      <c r="P124" s="108"/>
    </row>
    <row r="125" spans="1:16" s="101" customFormat="1" ht="20.149999999999999" customHeight="1">
      <c r="A125" s="802"/>
      <c r="B125" s="803"/>
      <c r="C125" s="803"/>
      <c r="D125" s="126"/>
      <c r="E125" s="127" t="s">
        <v>38</v>
      </c>
      <c r="F125" s="126"/>
      <c r="G125" s="128">
        <f t="shared" si="8"/>
        <v>0</v>
      </c>
      <c r="H125" s="96"/>
      <c r="I125" s="802"/>
      <c r="J125" s="803"/>
      <c r="K125" s="803"/>
      <c r="L125" s="126"/>
      <c r="M125" s="127" t="s">
        <v>38</v>
      </c>
      <c r="N125" s="126"/>
      <c r="O125" s="128">
        <f t="shared" si="9"/>
        <v>0</v>
      </c>
      <c r="P125" s="108"/>
    </row>
    <row r="126" spans="1:16" s="101" customFormat="1" ht="20.149999999999999" customHeight="1">
      <c r="A126" s="802"/>
      <c r="B126" s="803"/>
      <c r="C126" s="803"/>
      <c r="D126" s="126"/>
      <c r="E126" s="127" t="s">
        <v>38</v>
      </c>
      <c r="F126" s="126"/>
      <c r="G126" s="128">
        <f t="shared" si="8"/>
        <v>0</v>
      </c>
      <c r="H126" s="96"/>
      <c r="I126" s="802"/>
      <c r="J126" s="803"/>
      <c r="K126" s="803"/>
      <c r="L126" s="126"/>
      <c r="M126" s="127" t="s">
        <v>38</v>
      </c>
      <c r="N126" s="126"/>
      <c r="O126" s="128">
        <f t="shared" si="9"/>
        <v>0</v>
      </c>
      <c r="P126" s="108"/>
    </row>
    <row r="127" spans="1:16" s="101" customFormat="1" ht="20.149999999999999" customHeight="1">
      <c r="A127" s="802"/>
      <c r="B127" s="803"/>
      <c r="C127" s="803"/>
      <c r="D127" s="126"/>
      <c r="E127" s="127" t="s">
        <v>38</v>
      </c>
      <c r="F127" s="126"/>
      <c r="G127" s="128">
        <f t="shared" si="8"/>
        <v>0</v>
      </c>
      <c r="H127" s="96"/>
      <c r="I127" s="802"/>
      <c r="J127" s="803"/>
      <c r="K127" s="803"/>
      <c r="L127" s="126"/>
      <c r="M127" s="127" t="s">
        <v>38</v>
      </c>
      <c r="N127" s="126"/>
      <c r="O127" s="128">
        <f t="shared" si="9"/>
        <v>0</v>
      </c>
      <c r="P127" s="108"/>
    </row>
    <row r="128" spans="1:16" s="101" customFormat="1" ht="20.149999999999999" customHeight="1">
      <c r="A128" s="804" t="s">
        <v>164</v>
      </c>
      <c r="B128" s="805"/>
      <c r="C128" s="806"/>
      <c r="D128" s="129"/>
      <c r="E128" s="130" t="s">
        <v>38</v>
      </c>
      <c r="F128" s="131"/>
      <c r="G128" s="132">
        <f>D128*F128</f>
        <v>0</v>
      </c>
      <c r="H128" s="96"/>
      <c r="I128" s="804" t="s">
        <v>164</v>
      </c>
      <c r="J128" s="805"/>
      <c r="K128" s="806"/>
      <c r="L128" s="129"/>
      <c r="M128" s="130" t="s">
        <v>38</v>
      </c>
      <c r="N128" s="131"/>
      <c r="O128" s="132">
        <f>L128*N128</f>
        <v>0</v>
      </c>
      <c r="P128" s="108"/>
    </row>
    <row r="129" spans="1:16" s="101" customFormat="1" ht="20.149999999999999" customHeight="1">
      <c r="A129" s="807" t="s">
        <v>154</v>
      </c>
      <c r="B129" s="808"/>
      <c r="C129" s="808"/>
      <c r="D129" s="808"/>
      <c r="E129" s="808"/>
      <c r="F129" s="808"/>
      <c r="G129" s="133">
        <f>SUM(G118:G128)</f>
        <v>0</v>
      </c>
      <c r="H129" s="96"/>
      <c r="I129" s="807" t="s">
        <v>154</v>
      </c>
      <c r="J129" s="808"/>
      <c r="K129" s="808"/>
      <c r="L129" s="808"/>
      <c r="M129" s="808"/>
      <c r="N129" s="808"/>
      <c r="O129" s="133">
        <f>SUM(O118:O128)</f>
        <v>0</v>
      </c>
      <c r="P129" s="108"/>
    </row>
    <row r="130" spans="1:16" s="101" customFormat="1" ht="20.149999999999999" customHeight="1">
      <c r="A130" s="809" t="s">
        <v>270</v>
      </c>
      <c r="B130" s="810"/>
      <c r="C130" s="810"/>
      <c r="D130" s="810"/>
      <c r="E130" s="810"/>
      <c r="F130" s="810"/>
      <c r="G130" s="134"/>
      <c r="H130" s="96"/>
      <c r="I130" s="809" t="s">
        <v>270</v>
      </c>
      <c r="J130" s="810"/>
      <c r="K130" s="810"/>
      <c r="L130" s="810"/>
      <c r="M130" s="810"/>
      <c r="N130" s="810"/>
      <c r="O130" s="134"/>
      <c r="P130" s="108"/>
    </row>
    <row r="131" spans="1:16" s="101" customFormat="1" ht="20.149999999999999" customHeight="1">
      <c r="A131" s="807" t="s">
        <v>155</v>
      </c>
      <c r="B131" s="808"/>
      <c r="C131" s="808"/>
      <c r="D131" s="808"/>
      <c r="E131" s="808"/>
      <c r="F131" s="808"/>
      <c r="G131" s="133">
        <f>G129+G130</f>
        <v>0</v>
      </c>
      <c r="H131" s="96"/>
      <c r="I131" s="807" t="s">
        <v>155</v>
      </c>
      <c r="J131" s="808"/>
      <c r="K131" s="808"/>
      <c r="L131" s="808"/>
      <c r="M131" s="808"/>
      <c r="N131" s="808"/>
      <c r="O131" s="133">
        <f>O129+O130</f>
        <v>0</v>
      </c>
      <c r="P131" s="108"/>
    </row>
    <row r="132" spans="1:16" s="101" customFormat="1" ht="20.149999999999999" customHeight="1">
      <c r="A132" s="136"/>
      <c r="B132" s="136"/>
      <c r="C132" s="136"/>
      <c r="D132" s="136"/>
      <c r="E132" s="136"/>
      <c r="F132" s="136"/>
      <c r="G132" s="182">
        <v>11</v>
      </c>
      <c r="H132" s="137"/>
      <c r="I132" s="136"/>
      <c r="J132" s="136"/>
      <c r="K132" s="136"/>
      <c r="L132" s="136"/>
      <c r="M132" s="136"/>
      <c r="N132" s="136"/>
      <c r="O132" s="182">
        <v>12</v>
      </c>
      <c r="P132" s="108"/>
    </row>
    <row r="133" spans="1:16" s="101" customFormat="1" ht="20.149999999999999" customHeight="1">
      <c r="A133" s="827" t="s">
        <v>450</v>
      </c>
      <c r="B133" s="828"/>
      <c r="C133" s="846" t="str">
        <f>IF(総表!$C38="","",TEXT(総表!$C38,"yyyy/mm/dd")&amp;総表!$D38&amp;TEXT(総表!$E38,"yyyy/mm/dd"))</f>
        <v/>
      </c>
      <c r="D133" s="846"/>
      <c r="E133" s="846"/>
      <c r="F133" s="846"/>
      <c r="G133" s="847"/>
      <c r="H133" s="96"/>
      <c r="I133" s="827" t="s">
        <v>450</v>
      </c>
      <c r="J133" s="828"/>
      <c r="K133" s="846" t="str">
        <f>IF(総表!$C39="","",TEXT(総表!$C39,"yyyy/mm/dd")&amp;総表!$D39&amp;TEXT(総表!$E39,"yyyy/mm/dd"))</f>
        <v/>
      </c>
      <c r="L133" s="846"/>
      <c r="M133" s="846"/>
      <c r="N133" s="846"/>
      <c r="O133" s="847"/>
      <c r="P133" s="108"/>
    </row>
    <row r="134" spans="1:16" s="101" customFormat="1" ht="20.149999999999999" customHeight="1">
      <c r="A134" s="835" t="s">
        <v>37</v>
      </c>
      <c r="B134" s="836"/>
      <c r="C134" s="842" t="str">
        <f>IF(総表!$F38="","",総表!$F38)</f>
        <v/>
      </c>
      <c r="D134" s="842"/>
      <c r="E134" s="842"/>
      <c r="F134" s="842"/>
      <c r="G134" s="843"/>
      <c r="H134" s="96"/>
      <c r="I134" s="835" t="s">
        <v>37</v>
      </c>
      <c r="J134" s="836"/>
      <c r="K134" s="842" t="str">
        <f>IF(総表!$F39="","",総表!$F39)</f>
        <v/>
      </c>
      <c r="L134" s="842"/>
      <c r="M134" s="842"/>
      <c r="N134" s="842"/>
      <c r="O134" s="843"/>
      <c r="P134" s="108"/>
    </row>
    <row r="135" spans="1:16" s="101" customFormat="1" ht="20.149999999999999" customHeight="1">
      <c r="A135" s="821" t="s">
        <v>159</v>
      </c>
      <c r="B135" s="822"/>
      <c r="C135" s="839"/>
      <c r="D135" s="839"/>
      <c r="E135" s="840"/>
      <c r="F135" s="840"/>
      <c r="G135" s="841"/>
      <c r="H135" s="96"/>
      <c r="I135" s="821" t="s">
        <v>159</v>
      </c>
      <c r="J135" s="822"/>
      <c r="K135" s="839"/>
      <c r="L135" s="839"/>
      <c r="M135" s="840"/>
      <c r="N135" s="840"/>
      <c r="O135" s="841"/>
      <c r="P135" s="108"/>
    </row>
    <row r="136" spans="1:16" s="101" customFormat="1" ht="20.149999999999999" customHeight="1">
      <c r="A136" s="110" t="s">
        <v>156</v>
      </c>
      <c r="B136" s="808" t="s">
        <v>157</v>
      </c>
      <c r="C136" s="808"/>
      <c r="D136" s="826"/>
      <c r="E136" s="826"/>
      <c r="F136" s="111" t="s">
        <v>158</v>
      </c>
      <c r="G136" s="112"/>
      <c r="H136" s="135"/>
      <c r="I136" s="110" t="s">
        <v>156</v>
      </c>
      <c r="J136" s="808" t="s">
        <v>157</v>
      </c>
      <c r="K136" s="808"/>
      <c r="L136" s="826"/>
      <c r="M136" s="826"/>
      <c r="N136" s="111" t="s">
        <v>158</v>
      </c>
      <c r="O136" s="112"/>
      <c r="P136" s="108"/>
    </row>
    <row r="137" spans="1:16" s="101" customFormat="1" ht="20.149999999999999" customHeight="1">
      <c r="A137" s="827" t="s">
        <v>171</v>
      </c>
      <c r="B137" s="828"/>
      <c r="C137" s="829">
        <f>C135-D136-G136</f>
        <v>0</v>
      </c>
      <c r="D137" s="830"/>
      <c r="E137" s="831" t="s">
        <v>453</v>
      </c>
      <c r="F137" s="832"/>
      <c r="G137" s="114" t="str">
        <f>IF(C137*C138=0,"",C137*C138)</f>
        <v/>
      </c>
      <c r="H137" s="96"/>
      <c r="I137" s="827" t="s">
        <v>171</v>
      </c>
      <c r="J137" s="828"/>
      <c r="K137" s="829">
        <f>K135-L136-O136</f>
        <v>0</v>
      </c>
      <c r="L137" s="830"/>
      <c r="M137" s="831" t="s">
        <v>453</v>
      </c>
      <c r="N137" s="832"/>
      <c r="O137" s="114" t="str">
        <f>IF(K137*K138=0,"",K137*K138)</f>
        <v/>
      </c>
      <c r="P137" s="108"/>
    </row>
    <row r="138" spans="1:16" s="101" customFormat="1" ht="20.149999999999999" customHeight="1">
      <c r="A138" s="821" t="s">
        <v>451</v>
      </c>
      <c r="B138" s="822"/>
      <c r="C138" s="823"/>
      <c r="D138" s="824"/>
      <c r="E138" s="115"/>
      <c r="F138" s="116"/>
      <c r="G138" s="117"/>
      <c r="H138" s="96"/>
      <c r="I138" s="821" t="s">
        <v>451</v>
      </c>
      <c r="J138" s="822"/>
      <c r="K138" s="823"/>
      <c r="L138" s="824"/>
      <c r="M138" s="115"/>
      <c r="N138" s="116"/>
      <c r="O138" s="117"/>
      <c r="P138" s="108"/>
    </row>
    <row r="139" spans="1:16" s="101" customFormat="1" ht="20.149999999999999" customHeight="1">
      <c r="A139" s="807" t="s">
        <v>160</v>
      </c>
      <c r="B139" s="808"/>
      <c r="C139" s="825" t="str">
        <f>IF(G137="","",SUM(F143:F152))</f>
        <v/>
      </c>
      <c r="D139" s="825"/>
      <c r="E139" s="813" t="s">
        <v>162</v>
      </c>
      <c r="F139" s="813"/>
      <c r="G139" s="118" t="str">
        <f>IF(G137="","",C139/G137)</f>
        <v/>
      </c>
      <c r="H139" s="96"/>
      <c r="I139" s="807" t="s">
        <v>160</v>
      </c>
      <c r="J139" s="808"/>
      <c r="K139" s="825" t="str">
        <f>IF(O137="","",SUM(N143:N152))</f>
        <v/>
      </c>
      <c r="L139" s="825"/>
      <c r="M139" s="813" t="s">
        <v>162</v>
      </c>
      <c r="N139" s="813"/>
      <c r="O139" s="118" t="str">
        <f>IF(O137="","",K139/O137)</f>
        <v/>
      </c>
      <c r="P139" s="108"/>
    </row>
    <row r="140" spans="1:16" s="101" customFormat="1" ht="20.149999999999999" customHeight="1">
      <c r="A140" s="814" t="s">
        <v>161</v>
      </c>
      <c r="B140" s="815"/>
      <c r="C140" s="816" t="str">
        <f>IF(G137="","",SUM(F143:F153))</f>
        <v/>
      </c>
      <c r="D140" s="816"/>
      <c r="E140" s="817" t="s">
        <v>163</v>
      </c>
      <c r="F140" s="817"/>
      <c r="G140" s="119" t="str">
        <f>IF(G137="","",C140/G137)</f>
        <v/>
      </c>
      <c r="H140" s="96"/>
      <c r="I140" s="814" t="s">
        <v>161</v>
      </c>
      <c r="J140" s="815"/>
      <c r="K140" s="816" t="str">
        <f>IF(O137="","",SUM(N143:N153))</f>
        <v/>
      </c>
      <c r="L140" s="816"/>
      <c r="M140" s="817" t="s">
        <v>163</v>
      </c>
      <c r="N140" s="817"/>
      <c r="O140" s="119" t="str">
        <f>IF(O137="","",K140/O137)</f>
        <v/>
      </c>
      <c r="P140" s="108"/>
    </row>
    <row r="141" spans="1:16" s="101" customFormat="1" ht="20.149999999999999" customHeight="1">
      <c r="A141" s="818" t="s">
        <v>265</v>
      </c>
      <c r="B141" s="819"/>
      <c r="C141" s="819"/>
      <c r="D141" s="819"/>
      <c r="E141" s="819"/>
      <c r="F141" s="819"/>
      <c r="G141" s="820"/>
      <c r="H141" s="96"/>
      <c r="I141" s="818" t="s">
        <v>265</v>
      </c>
      <c r="J141" s="819"/>
      <c r="K141" s="819"/>
      <c r="L141" s="819"/>
      <c r="M141" s="819"/>
      <c r="N141" s="819"/>
      <c r="O141" s="820"/>
      <c r="P141" s="108"/>
    </row>
    <row r="142" spans="1:16" s="101" customFormat="1" ht="20.149999999999999" customHeight="1">
      <c r="A142" s="807" t="s">
        <v>52</v>
      </c>
      <c r="B142" s="808"/>
      <c r="C142" s="808"/>
      <c r="D142" s="120" t="s">
        <v>19</v>
      </c>
      <c r="E142" s="120" t="s">
        <v>38</v>
      </c>
      <c r="F142" s="120" t="s">
        <v>39</v>
      </c>
      <c r="G142" s="121" t="s">
        <v>40</v>
      </c>
      <c r="H142" s="96"/>
      <c r="I142" s="807" t="s">
        <v>52</v>
      </c>
      <c r="J142" s="808"/>
      <c r="K142" s="808"/>
      <c r="L142" s="120" t="s">
        <v>19</v>
      </c>
      <c r="M142" s="120" t="s">
        <v>38</v>
      </c>
      <c r="N142" s="120" t="s">
        <v>39</v>
      </c>
      <c r="O142" s="121" t="s">
        <v>40</v>
      </c>
      <c r="P142" s="108"/>
    </row>
    <row r="143" spans="1:16" s="101" customFormat="1" ht="20.149999999999999" customHeight="1">
      <c r="A143" s="811"/>
      <c r="B143" s="812"/>
      <c r="C143" s="812"/>
      <c r="D143" s="122"/>
      <c r="E143" s="123" t="s">
        <v>38</v>
      </c>
      <c r="F143" s="124"/>
      <c r="G143" s="125">
        <f>D143*F143</f>
        <v>0</v>
      </c>
      <c r="H143" s="96"/>
      <c r="I143" s="811"/>
      <c r="J143" s="812"/>
      <c r="K143" s="812"/>
      <c r="L143" s="122"/>
      <c r="M143" s="123" t="s">
        <v>38</v>
      </c>
      <c r="N143" s="124"/>
      <c r="O143" s="125">
        <f>L143*N143</f>
        <v>0</v>
      </c>
      <c r="P143" s="108"/>
    </row>
    <row r="144" spans="1:16" s="101" customFormat="1" ht="20.149999999999999" customHeight="1">
      <c r="A144" s="802"/>
      <c r="B144" s="803"/>
      <c r="C144" s="803"/>
      <c r="D144" s="126"/>
      <c r="E144" s="127" t="s">
        <v>38</v>
      </c>
      <c r="F144" s="126"/>
      <c r="G144" s="128">
        <f t="shared" ref="G144:G152" si="10">D144*F144</f>
        <v>0</v>
      </c>
      <c r="H144" s="96"/>
      <c r="I144" s="802"/>
      <c r="J144" s="803"/>
      <c r="K144" s="803"/>
      <c r="L144" s="126"/>
      <c r="M144" s="127" t="s">
        <v>38</v>
      </c>
      <c r="N144" s="126"/>
      <c r="O144" s="128">
        <f t="shared" ref="O144:O152" si="11">L144*N144</f>
        <v>0</v>
      </c>
      <c r="P144" s="108"/>
    </row>
    <row r="145" spans="1:16" s="101" customFormat="1" ht="20.149999999999999" customHeight="1">
      <c r="A145" s="802"/>
      <c r="B145" s="803"/>
      <c r="C145" s="803"/>
      <c r="D145" s="126"/>
      <c r="E145" s="127" t="s">
        <v>38</v>
      </c>
      <c r="F145" s="126"/>
      <c r="G145" s="128">
        <f t="shared" si="10"/>
        <v>0</v>
      </c>
      <c r="H145" s="96"/>
      <c r="I145" s="802"/>
      <c r="J145" s="803"/>
      <c r="K145" s="803"/>
      <c r="L145" s="126"/>
      <c r="M145" s="127" t="s">
        <v>38</v>
      </c>
      <c r="N145" s="126"/>
      <c r="O145" s="128">
        <f t="shared" si="11"/>
        <v>0</v>
      </c>
      <c r="P145" s="108"/>
    </row>
    <row r="146" spans="1:16" s="101" customFormat="1" ht="20.149999999999999" customHeight="1">
      <c r="A146" s="802"/>
      <c r="B146" s="803"/>
      <c r="C146" s="803"/>
      <c r="D146" s="126"/>
      <c r="E146" s="127" t="s">
        <v>38</v>
      </c>
      <c r="F146" s="126"/>
      <c r="G146" s="128">
        <f t="shared" si="10"/>
        <v>0</v>
      </c>
      <c r="H146" s="96"/>
      <c r="I146" s="802"/>
      <c r="J146" s="803"/>
      <c r="K146" s="803"/>
      <c r="L146" s="126"/>
      <c r="M146" s="127" t="s">
        <v>38</v>
      </c>
      <c r="N146" s="126"/>
      <c r="O146" s="128">
        <f t="shared" si="11"/>
        <v>0</v>
      </c>
      <c r="P146" s="108"/>
    </row>
    <row r="147" spans="1:16" s="101" customFormat="1" ht="20.149999999999999" customHeight="1">
      <c r="A147" s="802"/>
      <c r="B147" s="803"/>
      <c r="C147" s="803"/>
      <c r="D147" s="126"/>
      <c r="E147" s="127" t="s">
        <v>38</v>
      </c>
      <c r="F147" s="126"/>
      <c r="G147" s="128">
        <f t="shared" si="10"/>
        <v>0</v>
      </c>
      <c r="H147" s="96"/>
      <c r="I147" s="802"/>
      <c r="J147" s="803"/>
      <c r="K147" s="803"/>
      <c r="L147" s="126"/>
      <c r="M147" s="127" t="s">
        <v>38</v>
      </c>
      <c r="N147" s="126"/>
      <c r="O147" s="128">
        <f t="shared" si="11"/>
        <v>0</v>
      </c>
      <c r="P147" s="108"/>
    </row>
    <row r="148" spans="1:16" s="101" customFormat="1" ht="20.149999999999999" customHeight="1">
      <c r="A148" s="802"/>
      <c r="B148" s="803"/>
      <c r="C148" s="803"/>
      <c r="D148" s="126"/>
      <c r="E148" s="127" t="s">
        <v>38</v>
      </c>
      <c r="F148" s="126"/>
      <c r="G148" s="128">
        <f t="shared" si="10"/>
        <v>0</v>
      </c>
      <c r="H148" s="96"/>
      <c r="I148" s="802"/>
      <c r="J148" s="803"/>
      <c r="K148" s="803"/>
      <c r="L148" s="126"/>
      <c r="M148" s="127" t="s">
        <v>38</v>
      </c>
      <c r="N148" s="126"/>
      <c r="O148" s="128">
        <f t="shared" si="11"/>
        <v>0</v>
      </c>
      <c r="P148" s="108"/>
    </row>
    <row r="149" spans="1:16" s="101" customFormat="1" ht="20.149999999999999" customHeight="1">
      <c r="A149" s="802"/>
      <c r="B149" s="803"/>
      <c r="C149" s="803"/>
      <c r="D149" s="126"/>
      <c r="E149" s="127" t="s">
        <v>38</v>
      </c>
      <c r="F149" s="126"/>
      <c r="G149" s="128">
        <f t="shared" si="10"/>
        <v>0</v>
      </c>
      <c r="H149" s="96"/>
      <c r="I149" s="802"/>
      <c r="J149" s="803"/>
      <c r="K149" s="803"/>
      <c r="L149" s="126"/>
      <c r="M149" s="127" t="s">
        <v>38</v>
      </c>
      <c r="N149" s="126"/>
      <c r="O149" s="128">
        <f t="shared" si="11"/>
        <v>0</v>
      </c>
      <c r="P149" s="108"/>
    </row>
    <row r="150" spans="1:16" s="101" customFormat="1" ht="20.149999999999999" customHeight="1">
      <c r="A150" s="802"/>
      <c r="B150" s="803"/>
      <c r="C150" s="803"/>
      <c r="D150" s="126"/>
      <c r="E150" s="127" t="s">
        <v>38</v>
      </c>
      <c r="F150" s="126"/>
      <c r="G150" s="128">
        <f t="shared" si="10"/>
        <v>0</v>
      </c>
      <c r="H150" s="96"/>
      <c r="I150" s="802"/>
      <c r="J150" s="803"/>
      <c r="K150" s="803"/>
      <c r="L150" s="126"/>
      <c r="M150" s="127" t="s">
        <v>38</v>
      </c>
      <c r="N150" s="126"/>
      <c r="O150" s="128">
        <f t="shared" si="11"/>
        <v>0</v>
      </c>
      <c r="P150" s="108"/>
    </row>
    <row r="151" spans="1:16" s="101" customFormat="1" ht="20.149999999999999" customHeight="1">
      <c r="A151" s="802"/>
      <c r="B151" s="803"/>
      <c r="C151" s="803"/>
      <c r="D151" s="126"/>
      <c r="E151" s="127" t="s">
        <v>38</v>
      </c>
      <c r="F151" s="126"/>
      <c r="G151" s="128">
        <f t="shared" si="10"/>
        <v>0</v>
      </c>
      <c r="H151" s="96"/>
      <c r="I151" s="802"/>
      <c r="J151" s="803"/>
      <c r="K151" s="803"/>
      <c r="L151" s="126"/>
      <c r="M151" s="127" t="s">
        <v>38</v>
      </c>
      <c r="N151" s="126"/>
      <c r="O151" s="128">
        <f t="shared" si="11"/>
        <v>0</v>
      </c>
      <c r="P151" s="108"/>
    </row>
    <row r="152" spans="1:16" s="101" customFormat="1" ht="20.149999999999999" customHeight="1">
      <c r="A152" s="802"/>
      <c r="B152" s="803"/>
      <c r="C152" s="803"/>
      <c r="D152" s="126"/>
      <c r="E152" s="127" t="s">
        <v>38</v>
      </c>
      <c r="F152" s="126"/>
      <c r="G152" s="128">
        <f t="shared" si="10"/>
        <v>0</v>
      </c>
      <c r="H152" s="96"/>
      <c r="I152" s="802"/>
      <c r="J152" s="803"/>
      <c r="K152" s="803"/>
      <c r="L152" s="126"/>
      <c r="M152" s="127" t="s">
        <v>38</v>
      </c>
      <c r="N152" s="126"/>
      <c r="O152" s="128">
        <f t="shared" si="11"/>
        <v>0</v>
      </c>
      <c r="P152" s="108"/>
    </row>
    <row r="153" spans="1:16" s="101" customFormat="1" ht="20.149999999999999" customHeight="1">
      <c r="A153" s="804" t="s">
        <v>164</v>
      </c>
      <c r="B153" s="805"/>
      <c r="C153" s="806"/>
      <c r="D153" s="129"/>
      <c r="E153" s="130" t="s">
        <v>38</v>
      </c>
      <c r="F153" s="131"/>
      <c r="G153" s="132">
        <f>D153*F153</f>
        <v>0</v>
      </c>
      <c r="H153" s="96"/>
      <c r="I153" s="804" t="s">
        <v>164</v>
      </c>
      <c r="J153" s="805"/>
      <c r="K153" s="806"/>
      <c r="L153" s="129"/>
      <c r="M153" s="130" t="s">
        <v>38</v>
      </c>
      <c r="N153" s="131"/>
      <c r="O153" s="132">
        <f>L153*N153</f>
        <v>0</v>
      </c>
      <c r="P153" s="108"/>
    </row>
    <row r="154" spans="1:16" s="101" customFormat="1" ht="20.149999999999999" customHeight="1">
      <c r="A154" s="807" t="s">
        <v>154</v>
      </c>
      <c r="B154" s="808"/>
      <c r="C154" s="808"/>
      <c r="D154" s="808"/>
      <c r="E154" s="808"/>
      <c r="F154" s="808"/>
      <c r="G154" s="133">
        <f>SUM(G143:G153)</f>
        <v>0</v>
      </c>
      <c r="H154" s="96"/>
      <c r="I154" s="807" t="s">
        <v>154</v>
      </c>
      <c r="J154" s="808"/>
      <c r="K154" s="808"/>
      <c r="L154" s="808"/>
      <c r="M154" s="808"/>
      <c r="N154" s="808"/>
      <c r="O154" s="133">
        <f>SUM(O143:O153)</f>
        <v>0</v>
      </c>
      <c r="P154" s="108"/>
    </row>
    <row r="155" spans="1:16" s="101" customFormat="1" ht="20.149999999999999" customHeight="1">
      <c r="A155" s="809" t="s">
        <v>270</v>
      </c>
      <c r="B155" s="810"/>
      <c r="C155" s="810"/>
      <c r="D155" s="810"/>
      <c r="E155" s="810"/>
      <c r="F155" s="810"/>
      <c r="G155" s="134"/>
      <c r="H155" s="96"/>
      <c r="I155" s="809" t="s">
        <v>270</v>
      </c>
      <c r="J155" s="810"/>
      <c r="K155" s="810"/>
      <c r="L155" s="810"/>
      <c r="M155" s="810"/>
      <c r="N155" s="810"/>
      <c r="O155" s="134"/>
      <c r="P155" s="108"/>
    </row>
    <row r="156" spans="1:16" s="101" customFormat="1" ht="20.149999999999999" customHeight="1">
      <c r="A156" s="807" t="s">
        <v>155</v>
      </c>
      <c r="B156" s="808"/>
      <c r="C156" s="808"/>
      <c r="D156" s="808"/>
      <c r="E156" s="808"/>
      <c r="F156" s="808"/>
      <c r="G156" s="133">
        <f>G154+G155</f>
        <v>0</v>
      </c>
      <c r="H156" s="96"/>
      <c r="I156" s="807" t="s">
        <v>155</v>
      </c>
      <c r="J156" s="808"/>
      <c r="K156" s="808"/>
      <c r="L156" s="808"/>
      <c r="M156" s="808"/>
      <c r="N156" s="808"/>
      <c r="O156" s="133">
        <f>O154+O155</f>
        <v>0</v>
      </c>
      <c r="P156" s="108"/>
    </row>
    <row r="157" spans="1:16" s="101" customFormat="1" ht="20.149999999999999" customHeight="1">
      <c r="A157" s="136"/>
      <c r="B157" s="136"/>
      <c r="C157" s="136"/>
      <c r="D157" s="136"/>
      <c r="E157" s="136"/>
      <c r="F157" s="136"/>
      <c r="G157" s="182">
        <v>13</v>
      </c>
      <c r="H157" s="137"/>
      <c r="I157" s="136"/>
      <c r="J157" s="136"/>
      <c r="K157" s="136"/>
      <c r="L157" s="136"/>
      <c r="M157" s="136"/>
      <c r="N157" s="136"/>
      <c r="O157" s="182">
        <v>14</v>
      </c>
      <c r="P157" s="108"/>
    </row>
    <row r="158" spans="1:16" s="101" customFormat="1" ht="20.149999999999999" customHeight="1">
      <c r="A158" s="827" t="s">
        <v>450</v>
      </c>
      <c r="B158" s="828"/>
      <c r="C158" s="833"/>
      <c r="D158" s="833"/>
      <c r="E158" s="833"/>
      <c r="F158" s="833"/>
      <c r="G158" s="834"/>
      <c r="H158" s="96"/>
      <c r="I158" s="827" t="s">
        <v>450</v>
      </c>
      <c r="J158" s="828"/>
      <c r="K158" s="833"/>
      <c r="L158" s="833"/>
      <c r="M158" s="833"/>
      <c r="N158" s="833"/>
      <c r="O158" s="834"/>
      <c r="P158" s="108"/>
    </row>
    <row r="159" spans="1:16" s="101" customFormat="1" ht="20.149999999999999" customHeight="1">
      <c r="A159" s="835" t="s">
        <v>37</v>
      </c>
      <c r="B159" s="836"/>
      <c r="C159" s="837"/>
      <c r="D159" s="837"/>
      <c r="E159" s="837"/>
      <c r="F159" s="837"/>
      <c r="G159" s="838"/>
      <c r="H159" s="96"/>
      <c r="I159" s="835" t="s">
        <v>37</v>
      </c>
      <c r="J159" s="836"/>
      <c r="K159" s="837"/>
      <c r="L159" s="837"/>
      <c r="M159" s="837"/>
      <c r="N159" s="837"/>
      <c r="O159" s="838"/>
      <c r="P159" s="108"/>
    </row>
    <row r="160" spans="1:16" s="101" customFormat="1" ht="20.149999999999999" customHeight="1">
      <c r="A160" s="821" t="s">
        <v>159</v>
      </c>
      <c r="B160" s="822"/>
      <c r="C160" s="839"/>
      <c r="D160" s="839"/>
      <c r="E160" s="840"/>
      <c r="F160" s="840"/>
      <c r="G160" s="841"/>
      <c r="H160" s="96"/>
      <c r="I160" s="821" t="s">
        <v>159</v>
      </c>
      <c r="J160" s="822"/>
      <c r="K160" s="839"/>
      <c r="L160" s="839"/>
      <c r="M160" s="840"/>
      <c r="N160" s="840"/>
      <c r="O160" s="841"/>
      <c r="P160" s="108"/>
    </row>
    <row r="161" spans="1:16" s="101" customFormat="1" ht="20.149999999999999" customHeight="1">
      <c r="A161" s="110" t="s">
        <v>156</v>
      </c>
      <c r="B161" s="808" t="s">
        <v>157</v>
      </c>
      <c r="C161" s="808"/>
      <c r="D161" s="826"/>
      <c r="E161" s="826"/>
      <c r="F161" s="111" t="s">
        <v>158</v>
      </c>
      <c r="G161" s="112"/>
      <c r="H161" s="135"/>
      <c r="I161" s="110" t="s">
        <v>156</v>
      </c>
      <c r="J161" s="808" t="s">
        <v>157</v>
      </c>
      <c r="K161" s="808"/>
      <c r="L161" s="826"/>
      <c r="M161" s="826"/>
      <c r="N161" s="111" t="s">
        <v>158</v>
      </c>
      <c r="O161" s="112"/>
      <c r="P161" s="108"/>
    </row>
    <row r="162" spans="1:16" s="101" customFormat="1" ht="20.149999999999999" customHeight="1">
      <c r="A162" s="827" t="s">
        <v>171</v>
      </c>
      <c r="B162" s="828"/>
      <c r="C162" s="829">
        <f>C160-D161-G161</f>
        <v>0</v>
      </c>
      <c r="D162" s="830"/>
      <c r="E162" s="831" t="s">
        <v>453</v>
      </c>
      <c r="F162" s="832"/>
      <c r="G162" s="114" t="str">
        <f>IF(C162*C163=0,"",C162*C163)</f>
        <v/>
      </c>
      <c r="H162" s="96"/>
      <c r="I162" s="827" t="s">
        <v>171</v>
      </c>
      <c r="J162" s="828"/>
      <c r="K162" s="829">
        <f>K160-L161-O161</f>
        <v>0</v>
      </c>
      <c r="L162" s="830"/>
      <c r="M162" s="831" t="s">
        <v>453</v>
      </c>
      <c r="N162" s="832"/>
      <c r="O162" s="114" t="str">
        <f>IF(K162*K163=0,"",K162*K163)</f>
        <v/>
      </c>
      <c r="P162" s="108"/>
    </row>
    <row r="163" spans="1:16" s="101" customFormat="1" ht="20.149999999999999" customHeight="1">
      <c r="A163" s="821" t="s">
        <v>451</v>
      </c>
      <c r="B163" s="822"/>
      <c r="C163" s="823"/>
      <c r="D163" s="824"/>
      <c r="E163" s="115"/>
      <c r="F163" s="116"/>
      <c r="G163" s="117"/>
      <c r="H163" s="96"/>
      <c r="I163" s="821" t="s">
        <v>451</v>
      </c>
      <c r="J163" s="822"/>
      <c r="K163" s="823"/>
      <c r="L163" s="824"/>
      <c r="M163" s="115"/>
      <c r="N163" s="116"/>
      <c r="O163" s="117"/>
      <c r="P163" s="108"/>
    </row>
    <row r="164" spans="1:16" s="101" customFormat="1" ht="20.149999999999999" customHeight="1">
      <c r="A164" s="807" t="s">
        <v>160</v>
      </c>
      <c r="B164" s="808"/>
      <c r="C164" s="825" t="str">
        <f>IF(G162="","",SUM(F168:F177))</f>
        <v/>
      </c>
      <c r="D164" s="825"/>
      <c r="E164" s="813" t="s">
        <v>162</v>
      </c>
      <c r="F164" s="813"/>
      <c r="G164" s="118" t="str">
        <f>IF(G162="","",C164/G162)</f>
        <v/>
      </c>
      <c r="H164" s="96"/>
      <c r="I164" s="807" t="s">
        <v>160</v>
      </c>
      <c r="J164" s="808"/>
      <c r="K164" s="825" t="str">
        <f>IF(O162="","",SUM(N168:N177))</f>
        <v/>
      </c>
      <c r="L164" s="825"/>
      <c r="M164" s="813" t="s">
        <v>162</v>
      </c>
      <c r="N164" s="813"/>
      <c r="O164" s="118" t="str">
        <f>IF(O162="","",K164/O162)</f>
        <v/>
      </c>
      <c r="P164" s="108"/>
    </row>
    <row r="165" spans="1:16" s="101" customFormat="1" ht="20.149999999999999" customHeight="1">
      <c r="A165" s="814" t="s">
        <v>161</v>
      </c>
      <c r="B165" s="815"/>
      <c r="C165" s="816" t="str">
        <f>IF(G162="","",SUM(F168:F178))</f>
        <v/>
      </c>
      <c r="D165" s="816"/>
      <c r="E165" s="817" t="s">
        <v>163</v>
      </c>
      <c r="F165" s="817"/>
      <c r="G165" s="119" t="str">
        <f>IF(G162="","",C165/G162)</f>
        <v/>
      </c>
      <c r="H165" s="96"/>
      <c r="I165" s="814" t="s">
        <v>161</v>
      </c>
      <c r="J165" s="815"/>
      <c r="K165" s="816" t="str">
        <f>IF(O162="","",SUM(N168:N178))</f>
        <v/>
      </c>
      <c r="L165" s="816"/>
      <c r="M165" s="817" t="s">
        <v>163</v>
      </c>
      <c r="N165" s="817"/>
      <c r="O165" s="119" t="str">
        <f>IF(O162="","",K165/O162)</f>
        <v/>
      </c>
      <c r="P165" s="108"/>
    </row>
    <row r="166" spans="1:16" s="101" customFormat="1" ht="20.149999999999999" customHeight="1">
      <c r="A166" s="818" t="s">
        <v>265</v>
      </c>
      <c r="B166" s="819"/>
      <c r="C166" s="819"/>
      <c r="D166" s="819"/>
      <c r="E166" s="819"/>
      <c r="F166" s="819"/>
      <c r="G166" s="820"/>
      <c r="H166" s="96"/>
      <c r="I166" s="818" t="s">
        <v>265</v>
      </c>
      <c r="J166" s="819"/>
      <c r="K166" s="819"/>
      <c r="L166" s="819"/>
      <c r="M166" s="819"/>
      <c r="N166" s="819"/>
      <c r="O166" s="820"/>
      <c r="P166" s="108"/>
    </row>
    <row r="167" spans="1:16" s="101" customFormat="1" ht="20.149999999999999" customHeight="1">
      <c r="A167" s="807" t="s">
        <v>52</v>
      </c>
      <c r="B167" s="808"/>
      <c r="C167" s="808"/>
      <c r="D167" s="120" t="s">
        <v>19</v>
      </c>
      <c r="E167" s="120" t="s">
        <v>38</v>
      </c>
      <c r="F167" s="120" t="s">
        <v>39</v>
      </c>
      <c r="G167" s="121" t="s">
        <v>40</v>
      </c>
      <c r="H167" s="96"/>
      <c r="I167" s="807" t="s">
        <v>52</v>
      </c>
      <c r="J167" s="808"/>
      <c r="K167" s="808"/>
      <c r="L167" s="120" t="s">
        <v>19</v>
      </c>
      <c r="M167" s="120" t="s">
        <v>38</v>
      </c>
      <c r="N167" s="120" t="s">
        <v>39</v>
      </c>
      <c r="O167" s="121" t="s">
        <v>40</v>
      </c>
      <c r="P167" s="108"/>
    </row>
    <row r="168" spans="1:16" s="101" customFormat="1" ht="20.149999999999999" customHeight="1">
      <c r="A168" s="811"/>
      <c r="B168" s="812"/>
      <c r="C168" s="812"/>
      <c r="D168" s="122"/>
      <c r="E168" s="123" t="s">
        <v>38</v>
      </c>
      <c r="F168" s="124"/>
      <c r="G168" s="125">
        <f>D168*F168</f>
        <v>0</v>
      </c>
      <c r="H168" s="96"/>
      <c r="I168" s="811"/>
      <c r="J168" s="812"/>
      <c r="K168" s="812"/>
      <c r="L168" s="122"/>
      <c r="M168" s="123" t="s">
        <v>38</v>
      </c>
      <c r="N168" s="124"/>
      <c r="O168" s="125">
        <f>L168*N168</f>
        <v>0</v>
      </c>
      <c r="P168" s="108"/>
    </row>
    <row r="169" spans="1:16" s="101" customFormat="1" ht="20.149999999999999" customHeight="1">
      <c r="A169" s="802"/>
      <c r="B169" s="803"/>
      <c r="C169" s="803"/>
      <c r="D169" s="126"/>
      <c r="E169" s="127" t="s">
        <v>38</v>
      </c>
      <c r="F169" s="126"/>
      <c r="G169" s="128">
        <f t="shared" ref="G169:G177" si="12">D169*F169</f>
        <v>0</v>
      </c>
      <c r="H169" s="96"/>
      <c r="I169" s="802"/>
      <c r="J169" s="803"/>
      <c r="K169" s="803"/>
      <c r="L169" s="126"/>
      <c r="M169" s="127" t="s">
        <v>38</v>
      </c>
      <c r="N169" s="126"/>
      <c r="O169" s="128">
        <f t="shared" ref="O169:O177" si="13">L169*N169</f>
        <v>0</v>
      </c>
      <c r="P169" s="108"/>
    </row>
    <row r="170" spans="1:16" s="101" customFormat="1" ht="20.149999999999999" customHeight="1">
      <c r="A170" s="802"/>
      <c r="B170" s="803"/>
      <c r="C170" s="803"/>
      <c r="D170" s="126"/>
      <c r="E170" s="127" t="s">
        <v>38</v>
      </c>
      <c r="F170" s="126"/>
      <c r="G170" s="128">
        <f t="shared" si="12"/>
        <v>0</v>
      </c>
      <c r="H170" s="96"/>
      <c r="I170" s="802"/>
      <c r="J170" s="803"/>
      <c r="K170" s="803"/>
      <c r="L170" s="126"/>
      <c r="M170" s="127" t="s">
        <v>38</v>
      </c>
      <c r="N170" s="126"/>
      <c r="O170" s="128">
        <f t="shared" si="13"/>
        <v>0</v>
      </c>
      <c r="P170" s="108"/>
    </row>
    <row r="171" spans="1:16" s="101" customFormat="1" ht="20.149999999999999" customHeight="1">
      <c r="A171" s="802"/>
      <c r="B171" s="803"/>
      <c r="C171" s="803"/>
      <c r="D171" s="126"/>
      <c r="E171" s="127" t="s">
        <v>38</v>
      </c>
      <c r="F171" s="126"/>
      <c r="G171" s="128">
        <f t="shared" si="12"/>
        <v>0</v>
      </c>
      <c r="H171" s="96"/>
      <c r="I171" s="802"/>
      <c r="J171" s="803"/>
      <c r="K171" s="803"/>
      <c r="L171" s="126"/>
      <c r="M171" s="127" t="s">
        <v>38</v>
      </c>
      <c r="N171" s="126"/>
      <c r="O171" s="128">
        <f t="shared" si="13"/>
        <v>0</v>
      </c>
      <c r="P171" s="108"/>
    </row>
    <row r="172" spans="1:16" s="101" customFormat="1" ht="20.149999999999999" customHeight="1">
      <c r="A172" s="802"/>
      <c r="B172" s="803"/>
      <c r="C172" s="803"/>
      <c r="D172" s="126"/>
      <c r="E172" s="127" t="s">
        <v>38</v>
      </c>
      <c r="F172" s="126"/>
      <c r="G172" s="128">
        <f t="shared" si="12"/>
        <v>0</v>
      </c>
      <c r="H172" s="96"/>
      <c r="I172" s="802"/>
      <c r="J172" s="803"/>
      <c r="K172" s="803"/>
      <c r="L172" s="126"/>
      <c r="M172" s="127" t="s">
        <v>38</v>
      </c>
      <c r="N172" s="126"/>
      <c r="O172" s="128">
        <f t="shared" si="13"/>
        <v>0</v>
      </c>
      <c r="P172" s="108"/>
    </row>
    <row r="173" spans="1:16" s="101" customFormat="1" ht="20.149999999999999" customHeight="1">
      <c r="A173" s="802"/>
      <c r="B173" s="803"/>
      <c r="C173" s="803"/>
      <c r="D173" s="126"/>
      <c r="E173" s="127" t="s">
        <v>38</v>
      </c>
      <c r="F173" s="126"/>
      <c r="G173" s="128">
        <f t="shared" si="12"/>
        <v>0</v>
      </c>
      <c r="H173" s="96"/>
      <c r="I173" s="802"/>
      <c r="J173" s="803"/>
      <c r="K173" s="803"/>
      <c r="L173" s="126"/>
      <c r="M173" s="127" t="s">
        <v>38</v>
      </c>
      <c r="N173" s="126"/>
      <c r="O173" s="128">
        <f t="shared" si="13"/>
        <v>0</v>
      </c>
      <c r="P173" s="108"/>
    </row>
    <row r="174" spans="1:16" s="101" customFormat="1" ht="20.149999999999999" customHeight="1">
      <c r="A174" s="802"/>
      <c r="B174" s="803"/>
      <c r="C174" s="803"/>
      <c r="D174" s="126"/>
      <c r="E174" s="127" t="s">
        <v>38</v>
      </c>
      <c r="F174" s="126"/>
      <c r="G174" s="128">
        <f t="shared" si="12"/>
        <v>0</v>
      </c>
      <c r="H174" s="96"/>
      <c r="I174" s="802"/>
      <c r="J174" s="803"/>
      <c r="K174" s="803"/>
      <c r="L174" s="126"/>
      <c r="M174" s="127" t="s">
        <v>38</v>
      </c>
      <c r="N174" s="126"/>
      <c r="O174" s="128">
        <f t="shared" si="13"/>
        <v>0</v>
      </c>
      <c r="P174" s="108"/>
    </row>
    <row r="175" spans="1:16" s="101" customFormat="1" ht="20.149999999999999" customHeight="1">
      <c r="A175" s="802"/>
      <c r="B175" s="803"/>
      <c r="C175" s="803"/>
      <c r="D175" s="126"/>
      <c r="E175" s="127" t="s">
        <v>38</v>
      </c>
      <c r="F175" s="126"/>
      <c r="G175" s="128">
        <f t="shared" si="12"/>
        <v>0</v>
      </c>
      <c r="H175" s="96"/>
      <c r="I175" s="802"/>
      <c r="J175" s="803"/>
      <c r="K175" s="803"/>
      <c r="L175" s="126"/>
      <c r="M175" s="127" t="s">
        <v>38</v>
      </c>
      <c r="N175" s="126"/>
      <c r="O175" s="128">
        <f t="shared" si="13"/>
        <v>0</v>
      </c>
      <c r="P175" s="108"/>
    </row>
    <row r="176" spans="1:16" s="101" customFormat="1" ht="20.149999999999999" customHeight="1">
      <c r="A176" s="802"/>
      <c r="B176" s="803"/>
      <c r="C176" s="803"/>
      <c r="D176" s="126"/>
      <c r="E176" s="127" t="s">
        <v>38</v>
      </c>
      <c r="F176" s="126"/>
      <c r="G176" s="128">
        <f t="shared" si="12"/>
        <v>0</v>
      </c>
      <c r="H176" s="96"/>
      <c r="I176" s="802"/>
      <c r="J176" s="803"/>
      <c r="K176" s="803"/>
      <c r="L176" s="126"/>
      <c r="M176" s="127" t="s">
        <v>38</v>
      </c>
      <c r="N176" s="126"/>
      <c r="O176" s="128">
        <f t="shared" si="13"/>
        <v>0</v>
      </c>
      <c r="P176" s="108"/>
    </row>
    <row r="177" spans="1:16" s="101" customFormat="1" ht="20.149999999999999" customHeight="1">
      <c r="A177" s="802"/>
      <c r="B177" s="803"/>
      <c r="C177" s="803"/>
      <c r="D177" s="126"/>
      <c r="E177" s="127" t="s">
        <v>38</v>
      </c>
      <c r="F177" s="126"/>
      <c r="G177" s="128">
        <f t="shared" si="12"/>
        <v>0</v>
      </c>
      <c r="H177" s="96"/>
      <c r="I177" s="802"/>
      <c r="J177" s="803"/>
      <c r="K177" s="803"/>
      <c r="L177" s="126"/>
      <c r="M177" s="127" t="s">
        <v>38</v>
      </c>
      <c r="N177" s="126"/>
      <c r="O177" s="128">
        <f t="shared" si="13"/>
        <v>0</v>
      </c>
      <c r="P177" s="108"/>
    </row>
    <row r="178" spans="1:16" s="101" customFormat="1" ht="20.149999999999999" customHeight="1">
      <c r="A178" s="804" t="s">
        <v>164</v>
      </c>
      <c r="B178" s="805"/>
      <c r="C178" s="806"/>
      <c r="D178" s="129"/>
      <c r="E178" s="130" t="s">
        <v>38</v>
      </c>
      <c r="F178" s="131"/>
      <c r="G178" s="132">
        <f>D178*F178</f>
        <v>0</v>
      </c>
      <c r="H178" s="96"/>
      <c r="I178" s="804" t="s">
        <v>164</v>
      </c>
      <c r="J178" s="805"/>
      <c r="K178" s="806"/>
      <c r="L178" s="129"/>
      <c r="M178" s="130" t="s">
        <v>38</v>
      </c>
      <c r="N178" s="131"/>
      <c r="O178" s="132">
        <f>L178*N178</f>
        <v>0</v>
      </c>
      <c r="P178" s="108"/>
    </row>
    <row r="179" spans="1:16" s="101" customFormat="1" ht="20.149999999999999" customHeight="1">
      <c r="A179" s="807" t="s">
        <v>154</v>
      </c>
      <c r="B179" s="808"/>
      <c r="C179" s="808"/>
      <c r="D179" s="808"/>
      <c r="E179" s="808"/>
      <c r="F179" s="808"/>
      <c r="G179" s="133">
        <f>SUM(G168:G178)</f>
        <v>0</v>
      </c>
      <c r="H179" s="96"/>
      <c r="I179" s="807" t="s">
        <v>154</v>
      </c>
      <c r="J179" s="808"/>
      <c r="K179" s="808"/>
      <c r="L179" s="808"/>
      <c r="M179" s="808"/>
      <c r="N179" s="808"/>
      <c r="O179" s="133">
        <f>SUM(O168:O178)</f>
        <v>0</v>
      </c>
      <c r="P179" s="108"/>
    </row>
    <row r="180" spans="1:16" s="101" customFormat="1" ht="20.149999999999999" customHeight="1">
      <c r="A180" s="809" t="s">
        <v>270</v>
      </c>
      <c r="B180" s="810"/>
      <c r="C180" s="810"/>
      <c r="D180" s="810"/>
      <c r="E180" s="810"/>
      <c r="F180" s="810"/>
      <c r="G180" s="134"/>
      <c r="H180" s="96"/>
      <c r="I180" s="809" t="s">
        <v>270</v>
      </c>
      <c r="J180" s="810"/>
      <c r="K180" s="810"/>
      <c r="L180" s="810"/>
      <c r="M180" s="810"/>
      <c r="N180" s="810"/>
      <c r="O180" s="134"/>
      <c r="P180" s="108"/>
    </row>
    <row r="181" spans="1:16" s="101" customFormat="1" ht="20.149999999999999" customHeight="1">
      <c r="A181" s="807" t="s">
        <v>155</v>
      </c>
      <c r="B181" s="808"/>
      <c r="C181" s="808"/>
      <c r="D181" s="808"/>
      <c r="E181" s="808"/>
      <c r="F181" s="808"/>
      <c r="G181" s="133">
        <f>G179+G180</f>
        <v>0</v>
      </c>
      <c r="H181" s="96"/>
      <c r="I181" s="807" t="s">
        <v>155</v>
      </c>
      <c r="J181" s="808"/>
      <c r="K181" s="808"/>
      <c r="L181" s="808"/>
      <c r="M181" s="808"/>
      <c r="N181" s="808"/>
      <c r="O181" s="133">
        <f>O179+O180</f>
        <v>0</v>
      </c>
      <c r="P181" s="108"/>
    </row>
    <row r="182" spans="1:16" s="101" customFormat="1" ht="20.149999999999999" customHeight="1">
      <c r="A182" s="136"/>
      <c r="B182" s="136"/>
      <c r="C182" s="136"/>
      <c r="D182" s="136"/>
      <c r="E182" s="136"/>
      <c r="F182" s="136"/>
      <c r="G182" s="182">
        <v>15</v>
      </c>
      <c r="H182" s="137"/>
      <c r="I182" s="136"/>
      <c r="J182" s="136"/>
      <c r="K182" s="136"/>
      <c r="L182" s="136"/>
      <c r="M182" s="136"/>
      <c r="N182" s="136"/>
      <c r="O182" s="182">
        <v>16</v>
      </c>
      <c r="P182" s="108"/>
    </row>
    <row r="183" spans="1:16" s="101" customFormat="1" ht="20.149999999999999" customHeight="1">
      <c r="A183" s="827" t="s">
        <v>450</v>
      </c>
      <c r="B183" s="828"/>
      <c r="C183" s="833"/>
      <c r="D183" s="833"/>
      <c r="E183" s="833"/>
      <c r="F183" s="833"/>
      <c r="G183" s="834"/>
      <c r="H183" s="96"/>
      <c r="I183" s="827" t="s">
        <v>450</v>
      </c>
      <c r="J183" s="828"/>
      <c r="K183" s="833"/>
      <c r="L183" s="833"/>
      <c r="M183" s="833"/>
      <c r="N183" s="833"/>
      <c r="O183" s="834"/>
      <c r="P183" s="108"/>
    </row>
    <row r="184" spans="1:16" s="101" customFormat="1" ht="20.149999999999999" customHeight="1">
      <c r="A184" s="835" t="s">
        <v>37</v>
      </c>
      <c r="B184" s="836"/>
      <c r="C184" s="837"/>
      <c r="D184" s="837"/>
      <c r="E184" s="837"/>
      <c r="F184" s="837"/>
      <c r="G184" s="838"/>
      <c r="H184" s="96"/>
      <c r="I184" s="835" t="s">
        <v>37</v>
      </c>
      <c r="J184" s="836"/>
      <c r="K184" s="837"/>
      <c r="L184" s="837"/>
      <c r="M184" s="837"/>
      <c r="N184" s="837"/>
      <c r="O184" s="838"/>
      <c r="P184" s="108"/>
    </row>
    <row r="185" spans="1:16" s="101" customFormat="1" ht="20.149999999999999" customHeight="1">
      <c r="A185" s="821" t="s">
        <v>159</v>
      </c>
      <c r="B185" s="822"/>
      <c r="C185" s="839"/>
      <c r="D185" s="839"/>
      <c r="E185" s="840"/>
      <c r="F185" s="840"/>
      <c r="G185" s="841"/>
      <c r="H185" s="96"/>
      <c r="I185" s="821" t="s">
        <v>159</v>
      </c>
      <c r="J185" s="822"/>
      <c r="K185" s="839"/>
      <c r="L185" s="839"/>
      <c r="M185" s="840"/>
      <c r="N185" s="840"/>
      <c r="O185" s="841"/>
      <c r="P185" s="108"/>
    </row>
    <row r="186" spans="1:16" s="101" customFormat="1" ht="20.149999999999999" customHeight="1">
      <c r="A186" s="110" t="s">
        <v>156</v>
      </c>
      <c r="B186" s="808" t="s">
        <v>157</v>
      </c>
      <c r="C186" s="808"/>
      <c r="D186" s="826"/>
      <c r="E186" s="826"/>
      <c r="F186" s="111" t="s">
        <v>158</v>
      </c>
      <c r="G186" s="112"/>
      <c r="H186" s="135"/>
      <c r="I186" s="110" t="s">
        <v>156</v>
      </c>
      <c r="J186" s="808" t="s">
        <v>157</v>
      </c>
      <c r="K186" s="808"/>
      <c r="L186" s="826"/>
      <c r="M186" s="826"/>
      <c r="N186" s="111" t="s">
        <v>158</v>
      </c>
      <c r="O186" s="112"/>
      <c r="P186" s="108"/>
    </row>
    <row r="187" spans="1:16" s="101" customFormat="1" ht="20.149999999999999" customHeight="1">
      <c r="A187" s="827" t="s">
        <v>171</v>
      </c>
      <c r="B187" s="828"/>
      <c r="C187" s="829">
        <f>C185-D186-G186</f>
        <v>0</v>
      </c>
      <c r="D187" s="830"/>
      <c r="E187" s="831" t="s">
        <v>453</v>
      </c>
      <c r="F187" s="832"/>
      <c r="G187" s="114" t="str">
        <f>IF(C187*C188=0,"",C187*C188)</f>
        <v/>
      </c>
      <c r="H187" s="96"/>
      <c r="I187" s="827" t="s">
        <v>171</v>
      </c>
      <c r="J187" s="828"/>
      <c r="K187" s="829">
        <f>K185-L186-O186</f>
        <v>0</v>
      </c>
      <c r="L187" s="830"/>
      <c r="M187" s="831" t="s">
        <v>453</v>
      </c>
      <c r="N187" s="832"/>
      <c r="O187" s="114" t="str">
        <f>IF(K187*K188=0,"",K187*K188)</f>
        <v/>
      </c>
      <c r="P187" s="108"/>
    </row>
    <row r="188" spans="1:16" s="101" customFormat="1" ht="20.149999999999999" customHeight="1">
      <c r="A188" s="821" t="s">
        <v>451</v>
      </c>
      <c r="B188" s="822"/>
      <c r="C188" s="823"/>
      <c r="D188" s="824"/>
      <c r="E188" s="115"/>
      <c r="F188" s="116"/>
      <c r="G188" s="117"/>
      <c r="H188" s="96"/>
      <c r="I188" s="821" t="s">
        <v>451</v>
      </c>
      <c r="J188" s="822"/>
      <c r="K188" s="823"/>
      <c r="L188" s="824"/>
      <c r="M188" s="115"/>
      <c r="N188" s="116"/>
      <c r="O188" s="117"/>
      <c r="P188" s="108"/>
    </row>
    <row r="189" spans="1:16" s="101" customFormat="1" ht="20.149999999999999" customHeight="1">
      <c r="A189" s="807" t="s">
        <v>160</v>
      </c>
      <c r="B189" s="808"/>
      <c r="C189" s="825" t="str">
        <f>IF(G187="","",SUM(F193:F202))</f>
        <v/>
      </c>
      <c r="D189" s="825"/>
      <c r="E189" s="813" t="s">
        <v>162</v>
      </c>
      <c r="F189" s="813"/>
      <c r="G189" s="118" t="str">
        <f>IF(G187="","",C189/G187)</f>
        <v/>
      </c>
      <c r="H189" s="96"/>
      <c r="I189" s="807" t="s">
        <v>160</v>
      </c>
      <c r="J189" s="808"/>
      <c r="K189" s="825" t="str">
        <f>IF(O187="","",SUM(N193:N202))</f>
        <v/>
      </c>
      <c r="L189" s="825"/>
      <c r="M189" s="813" t="s">
        <v>162</v>
      </c>
      <c r="N189" s="813"/>
      <c r="O189" s="118" t="str">
        <f>IF(O187="","",K189/O187)</f>
        <v/>
      </c>
      <c r="P189" s="108"/>
    </row>
    <row r="190" spans="1:16" s="101" customFormat="1" ht="20.149999999999999" customHeight="1">
      <c r="A190" s="814" t="s">
        <v>161</v>
      </c>
      <c r="B190" s="815"/>
      <c r="C190" s="816" t="str">
        <f>IF(G187="","",SUM(F193:F203))</f>
        <v/>
      </c>
      <c r="D190" s="816"/>
      <c r="E190" s="817" t="s">
        <v>163</v>
      </c>
      <c r="F190" s="817"/>
      <c r="G190" s="119" t="str">
        <f>IF(G187="","",C190/G187)</f>
        <v/>
      </c>
      <c r="H190" s="96"/>
      <c r="I190" s="814" t="s">
        <v>161</v>
      </c>
      <c r="J190" s="815"/>
      <c r="K190" s="816" t="str">
        <f>IF(O187="","",SUM(N193:N203))</f>
        <v/>
      </c>
      <c r="L190" s="816"/>
      <c r="M190" s="817" t="s">
        <v>163</v>
      </c>
      <c r="N190" s="817"/>
      <c r="O190" s="119" t="str">
        <f>IF(O187="","",K190/O187)</f>
        <v/>
      </c>
      <c r="P190" s="108"/>
    </row>
    <row r="191" spans="1:16" s="101" customFormat="1" ht="20.149999999999999" customHeight="1">
      <c r="A191" s="818" t="s">
        <v>265</v>
      </c>
      <c r="B191" s="819"/>
      <c r="C191" s="819"/>
      <c r="D191" s="819"/>
      <c r="E191" s="819"/>
      <c r="F191" s="819"/>
      <c r="G191" s="820"/>
      <c r="H191" s="96"/>
      <c r="I191" s="818" t="s">
        <v>265</v>
      </c>
      <c r="J191" s="819"/>
      <c r="K191" s="819"/>
      <c r="L191" s="819"/>
      <c r="M191" s="819"/>
      <c r="N191" s="819"/>
      <c r="O191" s="820"/>
      <c r="P191" s="108"/>
    </row>
    <row r="192" spans="1:16" s="101" customFormat="1" ht="20.149999999999999" customHeight="1">
      <c r="A192" s="807" t="s">
        <v>52</v>
      </c>
      <c r="B192" s="808"/>
      <c r="C192" s="808"/>
      <c r="D192" s="120" t="s">
        <v>19</v>
      </c>
      <c r="E192" s="120" t="s">
        <v>38</v>
      </c>
      <c r="F192" s="120" t="s">
        <v>39</v>
      </c>
      <c r="G192" s="121" t="s">
        <v>40</v>
      </c>
      <c r="H192" s="96"/>
      <c r="I192" s="807" t="s">
        <v>52</v>
      </c>
      <c r="J192" s="808"/>
      <c r="K192" s="808"/>
      <c r="L192" s="120" t="s">
        <v>19</v>
      </c>
      <c r="M192" s="120" t="s">
        <v>38</v>
      </c>
      <c r="N192" s="120" t="s">
        <v>39</v>
      </c>
      <c r="O192" s="121" t="s">
        <v>40</v>
      </c>
      <c r="P192" s="108"/>
    </row>
    <row r="193" spans="1:16" s="101" customFormat="1" ht="20.149999999999999" customHeight="1">
      <c r="A193" s="811"/>
      <c r="B193" s="812"/>
      <c r="C193" s="812"/>
      <c r="D193" s="122"/>
      <c r="E193" s="123" t="s">
        <v>38</v>
      </c>
      <c r="F193" s="124"/>
      <c r="G193" s="125">
        <f>D193*F193</f>
        <v>0</v>
      </c>
      <c r="H193" s="96"/>
      <c r="I193" s="811"/>
      <c r="J193" s="812"/>
      <c r="K193" s="812"/>
      <c r="L193" s="122"/>
      <c r="M193" s="123" t="s">
        <v>38</v>
      </c>
      <c r="N193" s="124"/>
      <c r="O193" s="125">
        <f>L193*N193</f>
        <v>0</v>
      </c>
      <c r="P193" s="108"/>
    </row>
    <row r="194" spans="1:16" s="101" customFormat="1" ht="20.149999999999999" customHeight="1">
      <c r="A194" s="802"/>
      <c r="B194" s="803"/>
      <c r="C194" s="803"/>
      <c r="D194" s="126"/>
      <c r="E194" s="127" t="s">
        <v>38</v>
      </c>
      <c r="F194" s="126"/>
      <c r="G194" s="128">
        <f t="shared" ref="G194:G202" si="14">D194*F194</f>
        <v>0</v>
      </c>
      <c r="H194" s="96"/>
      <c r="I194" s="802"/>
      <c r="J194" s="803"/>
      <c r="K194" s="803"/>
      <c r="L194" s="126"/>
      <c r="M194" s="127" t="s">
        <v>38</v>
      </c>
      <c r="N194" s="126"/>
      <c r="O194" s="128">
        <f t="shared" ref="O194:O202" si="15">L194*N194</f>
        <v>0</v>
      </c>
      <c r="P194" s="108"/>
    </row>
    <row r="195" spans="1:16" s="101" customFormat="1" ht="20.149999999999999" customHeight="1">
      <c r="A195" s="802"/>
      <c r="B195" s="803"/>
      <c r="C195" s="803"/>
      <c r="D195" s="126"/>
      <c r="E195" s="127" t="s">
        <v>38</v>
      </c>
      <c r="F195" s="126"/>
      <c r="G195" s="128">
        <f t="shared" si="14"/>
        <v>0</v>
      </c>
      <c r="H195" s="96"/>
      <c r="I195" s="802"/>
      <c r="J195" s="803"/>
      <c r="K195" s="803"/>
      <c r="L195" s="126"/>
      <c r="M195" s="127" t="s">
        <v>38</v>
      </c>
      <c r="N195" s="126"/>
      <c r="O195" s="128">
        <f t="shared" si="15"/>
        <v>0</v>
      </c>
      <c r="P195" s="108"/>
    </row>
    <row r="196" spans="1:16" s="101" customFormat="1" ht="20.149999999999999" customHeight="1">
      <c r="A196" s="802"/>
      <c r="B196" s="803"/>
      <c r="C196" s="803"/>
      <c r="D196" s="126"/>
      <c r="E196" s="127" t="s">
        <v>38</v>
      </c>
      <c r="F196" s="126"/>
      <c r="G196" s="128">
        <f t="shared" si="14"/>
        <v>0</v>
      </c>
      <c r="H196" s="96"/>
      <c r="I196" s="802"/>
      <c r="J196" s="803"/>
      <c r="K196" s="803"/>
      <c r="L196" s="126"/>
      <c r="M196" s="127" t="s">
        <v>38</v>
      </c>
      <c r="N196" s="126"/>
      <c r="O196" s="128">
        <f t="shared" si="15"/>
        <v>0</v>
      </c>
      <c r="P196" s="108"/>
    </row>
    <row r="197" spans="1:16" s="101" customFormat="1" ht="20.149999999999999" customHeight="1">
      <c r="A197" s="802"/>
      <c r="B197" s="803"/>
      <c r="C197" s="803"/>
      <c r="D197" s="126"/>
      <c r="E197" s="127" t="s">
        <v>38</v>
      </c>
      <c r="F197" s="126"/>
      <c r="G197" s="128">
        <f t="shared" si="14"/>
        <v>0</v>
      </c>
      <c r="H197" s="96"/>
      <c r="I197" s="802"/>
      <c r="J197" s="803"/>
      <c r="K197" s="803"/>
      <c r="L197" s="126"/>
      <c r="M197" s="127" t="s">
        <v>38</v>
      </c>
      <c r="N197" s="126"/>
      <c r="O197" s="128">
        <f t="shared" si="15"/>
        <v>0</v>
      </c>
      <c r="P197" s="108"/>
    </row>
    <row r="198" spans="1:16" s="101" customFormat="1" ht="20.149999999999999" customHeight="1">
      <c r="A198" s="802"/>
      <c r="B198" s="803"/>
      <c r="C198" s="803"/>
      <c r="D198" s="126"/>
      <c r="E198" s="127" t="s">
        <v>38</v>
      </c>
      <c r="F198" s="126"/>
      <c r="G198" s="128">
        <f t="shared" si="14"/>
        <v>0</v>
      </c>
      <c r="H198" s="96"/>
      <c r="I198" s="802"/>
      <c r="J198" s="803"/>
      <c r="K198" s="803"/>
      <c r="L198" s="126"/>
      <c r="M198" s="127" t="s">
        <v>38</v>
      </c>
      <c r="N198" s="126"/>
      <c r="O198" s="128">
        <f t="shared" si="15"/>
        <v>0</v>
      </c>
      <c r="P198" s="108"/>
    </row>
    <row r="199" spans="1:16" s="101" customFormat="1" ht="20.149999999999999" customHeight="1">
      <c r="A199" s="802"/>
      <c r="B199" s="803"/>
      <c r="C199" s="803"/>
      <c r="D199" s="126"/>
      <c r="E199" s="127" t="s">
        <v>38</v>
      </c>
      <c r="F199" s="126"/>
      <c r="G199" s="128">
        <f t="shared" si="14"/>
        <v>0</v>
      </c>
      <c r="H199" s="96"/>
      <c r="I199" s="802"/>
      <c r="J199" s="803"/>
      <c r="K199" s="803"/>
      <c r="L199" s="126"/>
      <c r="M199" s="127" t="s">
        <v>38</v>
      </c>
      <c r="N199" s="126"/>
      <c r="O199" s="128">
        <f t="shared" si="15"/>
        <v>0</v>
      </c>
      <c r="P199" s="108"/>
    </row>
    <row r="200" spans="1:16" s="101" customFormat="1" ht="20.149999999999999" customHeight="1">
      <c r="A200" s="802"/>
      <c r="B200" s="803"/>
      <c r="C200" s="803"/>
      <c r="D200" s="126"/>
      <c r="E200" s="127" t="s">
        <v>38</v>
      </c>
      <c r="F200" s="126"/>
      <c r="G200" s="128">
        <f t="shared" si="14"/>
        <v>0</v>
      </c>
      <c r="H200" s="96"/>
      <c r="I200" s="802"/>
      <c r="J200" s="803"/>
      <c r="K200" s="803"/>
      <c r="L200" s="126"/>
      <c r="M200" s="127" t="s">
        <v>38</v>
      </c>
      <c r="N200" s="126"/>
      <c r="O200" s="128">
        <f t="shared" si="15"/>
        <v>0</v>
      </c>
      <c r="P200" s="108"/>
    </row>
    <row r="201" spans="1:16" s="101" customFormat="1" ht="20.149999999999999" customHeight="1">
      <c r="A201" s="802"/>
      <c r="B201" s="803"/>
      <c r="C201" s="803"/>
      <c r="D201" s="126"/>
      <c r="E201" s="127" t="s">
        <v>38</v>
      </c>
      <c r="F201" s="126"/>
      <c r="G201" s="128">
        <f t="shared" si="14"/>
        <v>0</v>
      </c>
      <c r="H201" s="96"/>
      <c r="I201" s="802"/>
      <c r="J201" s="803"/>
      <c r="K201" s="803"/>
      <c r="L201" s="126"/>
      <c r="M201" s="127" t="s">
        <v>38</v>
      </c>
      <c r="N201" s="126"/>
      <c r="O201" s="128">
        <f t="shared" si="15"/>
        <v>0</v>
      </c>
      <c r="P201" s="108"/>
    </row>
    <row r="202" spans="1:16" s="101" customFormat="1" ht="20.149999999999999" customHeight="1">
      <c r="A202" s="802"/>
      <c r="B202" s="803"/>
      <c r="C202" s="803"/>
      <c r="D202" s="126"/>
      <c r="E202" s="127" t="s">
        <v>38</v>
      </c>
      <c r="F202" s="126"/>
      <c r="G202" s="128">
        <f t="shared" si="14"/>
        <v>0</v>
      </c>
      <c r="H202" s="96"/>
      <c r="I202" s="802"/>
      <c r="J202" s="803"/>
      <c r="K202" s="803"/>
      <c r="L202" s="126"/>
      <c r="M202" s="127" t="s">
        <v>38</v>
      </c>
      <c r="N202" s="126"/>
      <c r="O202" s="128">
        <f t="shared" si="15"/>
        <v>0</v>
      </c>
      <c r="P202" s="108"/>
    </row>
    <row r="203" spans="1:16" s="101" customFormat="1" ht="20.149999999999999" customHeight="1">
      <c r="A203" s="804" t="s">
        <v>164</v>
      </c>
      <c r="B203" s="805"/>
      <c r="C203" s="806"/>
      <c r="D203" s="129"/>
      <c r="E203" s="130" t="s">
        <v>38</v>
      </c>
      <c r="F203" s="131"/>
      <c r="G203" s="132">
        <f>D203*F203</f>
        <v>0</v>
      </c>
      <c r="H203" s="96"/>
      <c r="I203" s="804" t="s">
        <v>164</v>
      </c>
      <c r="J203" s="805"/>
      <c r="K203" s="806"/>
      <c r="L203" s="129"/>
      <c r="M203" s="130" t="s">
        <v>38</v>
      </c>
      <c r="N203" s="131"/>
      <c r="O203" s="132">
        <f>L203*N203</f>
        <v>0</v>
      </c>
      <c r="P203" s="108"/>
    </row>
    <row r="204" spans="1:16" s="101" customFormat="1" ht="20.149999999999999" customHeight="1">
      <c r="A204" s="807" t="s">
        <v>154</v>
      </c>
      <c r="B204" s="808"/>
      <c r="C204" s="808"/>
      <c r="D204" s="808"/>
      <c r="E204" s="808"/>
      <c r="F204" s="808"/>
      <c r="G204" s="133">
        <f>SUM(G193:G203)</f>
        <v>0</v>
      </c>
      <c r="H204" s="96"/>
      <c r="I204" s="807" t="s">
        <v>154</v>
      </c>
      <c r="J204" s="808"/>
      <c r="K204" s="808"/>
      <c r="L204" s="808"/>
      <c r="M204" s="808"/>
      <c r="N204" s="808"/>
      <c r="O204" s="133">
        <f>SUM(O193:O203)</f>
        <v>0</v>
      </c>
      <c r="P204" s="108"/>
    </row>
    <row r="205" spans="1:16" s="101" customFormat="1" ht="20.149999999999999" customHeight="1">
      <c r="A205" s="809" t="s">
        <v>270</v>
      </c>
      <c r="B205" s="810"/>
      <c r="C205" s="810"/>
      <c r="D205" s="810"/>
      <c r="E205" s="810"/>
      <c r="F205" s="810"/>
      <c r="G205" s="134"/>
      <c r="H205" s="96"/>
      <c r="I205" s="809" t="s">
        <v>270</v>
      </c>
      <c r="J205" s="810"/>
      <c r="K205" s="810"/>
      <c r="L205" s="810"/>
      <c r="M205" s="810"/>
      <c r="N205" s="810"/>
      <c r="O205" s="134"/>
      <c r="P205" s="108"/>
    </row>
    <row r="206" spans="1:16" s="101" customFormat="1" ht="20.149999999999999" customHeight="1">
      <c r="A206" s="807" t="s">
        <v>155</v>
      </c>
      <c r="B206" s="808"/>
      <c r="C206" s="808"/>
      <c r="D206" s="808"/>
      <c r="E206" s="808"/>
      <c r="F206" s="808"/>
      <c r="G206" s="133">
        <f>G204+G205</f>
        <v>0</v>
      </c>
      <c r="H206" s="96"/>
      <c r="I206" s="807" t="s">
        <v>155</v>
      </c>
      <c r="J206" s="808"/>
      <c r="K206" s="808"/>
      <c r="L206" s="808"/>
      <c r="M206" s="808"/>
      <c r="N206" s="808"/>
      <c r="O206" s="133">
        <f>O204+O205</f>
        <v>0</v>
      </c>
      <c r="P206" s="108"/>
    </row>
    <row r="207" spans="1:16" s="101" customFormat="1" ht="20.149999999999999" customHeight="1">
      <c r="A207" s="136"/>
      <c r="B207" s="136"/>
      <c r="C207" s="136"/>
      <c r="D207" s="136"/>
      <c r="E207" s="136"/>
      <c r="F207" s="136"/>
      <c r="G207" s="182">
        <v>17</v>
      </c>
      <c r="H207" s="137"/>
      <c r="I207" s="136"/>
      <c r="J207" s="136"/>
      <c r="K207" s="136"/>
      <c r="L207" s="136"/>
      <c r="M207" s="136"/>
      <c r="N207" s="136"/>
      <c r="O207" s="182">
        <v>18</v>
      </c>
      <c r="P207" s="108"/>
    </row>
    <row r="208" spans="1:16" s="101" customFormat="1" ht="20.149999999999999" customHeight="1">
      <c r="A208" s="827" t="s">
        <v>450</v>
      </c>
      <c r="B208" s="828"/>
      <c r="C208" s="833"/>
      <c r="D208" s="833"/>
      <c r="E208" s="833"/>
      <c r="F208" s="833"/>
      <c r="G208" s="834"/>
      <c r="H208" s="96"/>
      <c r="I208" s="827" t="s">
        <v>450</v>
      </c>
      <c r="J208" s="828"/>
      <c r="K208" s="833"/>
      <c r="L208" s="833"/>
      <c r="M208" s="833"/>
      <c r="N208" s="833"/>
      <c r="O208" s="834"/>
      <c r="P208" s="108"/>
    </row>
    <row r="209" spans="1:16" s="101" customFormat="1" ht="20.149999999999999" customHeight="1">
      <c r="A209" s="835" t="s">
        <v>37</v>
      </c>
      <c r="B209" s="836"/>
      <c r="C209" s="837"/>
      <c r="D209" s="837"/>
      <c r="E209" s="837"/>
      <c r="F209" s="837"/>
      <c r="G209" s="838"/>
      <c r="H209" s="96"/>
      <c r="I209" s="835" t="s">
        <v>37</v>
      </c>
      <c r="J209" s="836"/>
      <c r="K209" s="837"/>
      <c r="L209" s="837"/>
      <c r="M209" s="837"/>
      <c r="N209" s="837"/>
      <c r="O209" s="838"/>
      <c r="P209" s="108"/>
    </row>
    <row r="210" spans="1:16" s="101" customFormat="1" ht="20.149999999999999" customHeight="1">
      <c r="A210" s="821" t="s">
        <v>159</v>
      </c>
      <c r="B210" s="822"/>
      <c r="C210" s="839"/>
      <c r="D210" s="839"/>
      <c r="E210" s="840"/>
      <c r="F210" s="840"/>
      <c r="G210" s="841"/>
      <c r="H210" s="96"/>
      <c r="I210" s="821" t="s">
        <v>159</v>
      </c>
      <c r="J210" s="822"/>
      <c r="K210" s="839"/>
      <c r="L210" s="839"/>
      <c r="M210" s="840"/>
      <c r="N210" s="840"/>
      <c r="O210" s="841"/>
      <c r="P210" s="108"/>
    </row>
    <row r="211" spans="1:16" s="101" customFormat="1" ht="20.149999999999999" customHeight="1">
      <c r="A211" s="110" t="s">
        <v>156</v>
      </c>
      <c r="B211" s="808" t="s">
        <v>157</v>
      </c>
      <c r="C211" s="808"/>
      <c r="D211" s="826"/>
      <c r="E211" s="826"/>
      <c r="F211" s="111" t="s">
        <v>158</v>
      </c>
      <c r="G211" s="112"/>
      <c r="H211" s="135"/>
      <c r="I211" s="110" t="s">
        <v>156</v>
      </c>
      <c r="J211" s="808" t="s">
        <v>157</v>
      </c>
      <c r="K211" s="808"/>
      <c r="L211" s="826"/>
      <c r="M211" s="826"/>
      <c r="N211" s="111" t="s">
        <v>158</v>
      </c>
      <c r="O211" s="112"/>
      <c r="P211" s="108"/>
    </row>
    <row r="212" spans="1:16" s="101" customFormat="1" ht="20.149999999999999" customHeight="1">
      <c r="A212" s="827" t="s">
        <v>171</v>
      </c>
      <c r="B212" s="828"/>
      <c r="C212" s="829">
        <f>C210-D211-G211</f>
        <v>0</v>
      </c>
      <c r="D212" s="830"/>
      <c r="E212" s="831" t="s">
        <v>453</v>
      </c>
      <c r="F212" s="832"/>
      <c r="G212" s="114" t="str">
        <f>IF(C212*C213=0,"",C212*C213)</f>
        <v/>
      </c>
      <c r="H212" s="96"/>
      <c r="I212" s="827" t="s">
        <v>171</v>
      </c>
      <c r="J212" s="828"/>
      <c r="K212" s="829">
        <f>K210-L211-O211</f>
        <v>0</v>
      </c>
      <c r="L212" s="830"/>
      <c r="M212" s="831" t="s">
        <v>453</v>
      </c>
      <c r="N212" s="832"/>
      <c r="O212" s="114" t="str">
        <f>IF(K212*K213=0,"",K212*K213)</f>
        <v/>
      </c>
      <c r="P212" s="108"/>
    </row>
    <row r="213" spans="1:16" s="101" customFormat="1" ht="20.149999999999999" customHeight="1">
      <c r="A213" s="821" t="s">
        <v>451</v>
      </c>
      <c r="B213" s="822"/>
      <c r="C213" s="823"/>
      <c r="D213" s="824"/>
      <c r="E213" s="115"/>
      <c r="F213" s="116"/>
      <c r="G213" s="117"/>
      <c r="H213" s="96"/>
      <c r="I213" s="821" t="s">
        <v>451</v>
      </c>
      <c r="J213" s="822"/>
      <c r="K213" s="823"/>
      <c r="L213" s="824"/>
      <c r="M213" s="115"/>
      <c r="N213" s="116"/>
      <c r="O213" s="117"/>
      <c r="P213" s="108"/>
    </row>
    <row r="214" spans="1:16" s="101" customFormat="1" ht="20.149999999999999" customHeight="1">
      <c r="A214" s="807" t="s">
        <v>160</v>
      </c>
      <c r="B214" s="808"/>
      <c r="C214" s="825" t="str">
        <f>IF(G212="","",SUM(F218:F227))</f>
        <v/>
      </c>
      <c r="D214" s="825"/>
      <c r="E214" s="813" t="s">
        <v>162</v>
      </c>
      <c r="F214" s="813"/>
      <c r="G214" s="118" t="str">
        <f>IF(G212="","",C214/G212)</f>
        <v/>
      </c>
      <c r="H214" s="96"/>
      <c r="I214" s="807" t="s">
        <v>160</v>
      </c>
      <c r="J214" s="808"/>
      <c r="K214" s="825" t="str">
        <f>IF(O212="","",SUM(N218:N227))</f>
        <v/>
      </c>
      <c r="L214" s="825"/>
      <c r="M214" s="813" t="s">
        <v>162</v>
      </c>
      <c r="N214" s="813"/>
      <c r="O214" s="118" t="str">
        <f>IF(O212="","",K214/O212)</f>
        <v/>
      </c>
      <c r="P214" s="108"/>
    </row>
    <row r="215" spans="1:16" s="101" customFormat="1" ht="20.149999999999999" customHeight="1">
      <c r="A215" s="814" t="s">
        <v>161</v>
      </c>
      <c r="B215" s="815"/>
      <c r="C215" s="816" t="str">
        <f>IF(G212="","",SUM(F218:F228))</f>
        <v/>
      </c>
      <c r="D215" s="816"/>
      <c r="E215" s="817" t="s">
        <v>163</v>
      </c>
      <c r="F215" s="817"/>
      <c r="G215" s="119" t="str">
        <f>IF(G212="","",C215/G212)</f>
        <v/>
      </c>
      <c r="H215" s="96"/>
      <c r="I215" s="814" t="s">
        <v>161</v>
      </c>
      <c r="J215" s="815"/>
      <c r="K215" s="816" t="str">
        <f>IF(O212="","",SUM(N218:N228))</f>
        <v/>
      </c>
      <c r="L215" s="816"/>
      <c r="M215" s="817" t="s">
        <v>163</v>
      </c>
      <c r="N215" s="817"/>
      <c r="O215" s="119" t="str">
        <f>IF(O212="","",K215/O212)</f>
        <v/>
      </c>
      <c r="P215" s="108"/>
    </row>
    <row r="216" spans="1:16" s="101" customFormat="1" ht="20.149999999999999" customHeight="1">
      <c r="A216" s="818" t="s">
        <v>265</v>
      </c>
      <c r="B216" s="819"/>
      <c r="C216" s="819"/>
      <c r="D216" s="819"/>
      <c r="E216" s="819"/>
      <c r="F216" s="819"/>
      <c r="G216" s="820"/>
      <c r="H216" s="96"/>
      <c r="I216" s="818" t="s">
        <v>265</v>
      </c>
      <c r="J216" s="819"/>
      <c r="K216" s="819"/>
      <c r="L216" s="819"/>
      <c r="M216" s="819"/>
      <c r="N216" s="819"/>
      <c r="O216" s="820"/>
      <c r="P216" s="108"/>
    </row>
    <row r="217" spans="1:16" s="101" customFormat="1" ht="20.149999999999999" customHeight="1">
      <c r="A217" s="807" t="s">
        <v>52</v>
      </c>
      <c r="B217" s="808"/>
      <c r="C217" s="808"/>
      <c r="D217" s="120" t="s">
        <v>19</v>
      </c>
      <c r="E217" s="120" t="s">
        <v>38</v>
      </c>
      <c r="F217" s="120" t="s">
        <v>39</v>
      </c>
      <c r="G217" s="121" t="s">
        <v>40</v>
      </c>
      <c r="H217" s="96"/>
      <c r="I217" s="807" t="s">
        <v>52</v>
      </c>
      <c r="J217" s="808"/>
      <c r="K217" s="808"/>
      <c r="L217" s="120" t="s">
        <v>19</v>
      </c>
      <c r="M217" s="120" t="s">
        <v>38</v>
      </c>
      <c r="N217" s="120" t="s">
        <v>39</v>
      </c>
      <c r="O217" s="121" t="s">
        <v>40</v>
      </c>
      <c r="P217" s="108"/>
    </row>
    <row r="218" spans="1:16" s="101" customFormat="1" ht="20.149999999999999" customHeight="1">
      <c r="A218" s="811"/>
      <c r="B218" s="812"/>
      <c r="C218" s="812"/>
      <c r="D218" s="122"/>
      <c r="E218" s="123" t="s">
        <v>38</v>
      </c>
      <c r="F218" s="124"/>
      <c r="G218" s="125">
        <f>D218*F218</f>
        <v>0</v>
      </c>
      <c r="H218" s="96"/>
      <c r="I218" s="811"/>
      <c r="J218" s="812"/>
      <c r="K218" s="812"/>
      <c r="L218" s="122"/>
      <c r="M218" s="123" t="s">
        <v>38</v>
      </c>
      <c r="N218" s="124"/>
      <c r="O218" s="125">
        <f>L218*N218</f>
        <v>0</v>
      </c>
      <c r="P218" s="108"/>
    </row>
    <row r="219" spans="1:16" s="101" customFormat="1" ht="20.149999999999999" customHeight="1">
      <c r="A219" s="802"/>
      <c r="B219" s="803"/>
      <c r="C219" s="803"/>
      <c r="D219" s="126"/>
      <c r="E219" s="127" t="s">
        <v>38</v>
      </c>
      <c r="F219" s="126"/>
      <c r="G219" s="128">
        <f t="shared" ref="G219:G227" si="16">D219*F219</f>
        <v>0</v>
      </c>
      <c r="H219" s="96"/>
      <c r="I219" s="802"/>
      <c r="J219" s="803"/>
      <c r="K219" s="803"/>
      <c r="L219" s="126"/>
      <c r="M219" s="127" t="s">
        <v>38</v>
      </c>
      <c r="N219" s="126"/>
      <c r="O219" s="128">
        <f t="shared" ref="O219:O227" si="17">L219*N219</f>
        <v>0</v>
      </c>
      <c r="P219" s="108"/>
    </row>
    <row r="220" spans="1:16" s="101" customFormat="1" ht="20.149999999999999" customHeight="1">
      <c r="A220" s="802"/>
      <c r="B220" s="803"/>
      <c r="C220" s="803"/>
      <c r="D220" s="126"/>
      <c r="E220" s="127" t="s">
        <v>38</v>
      </c>
      <c r="F220" s="126"/>
      <c r="G220" s="128">
        <f t="shared" si="16"/>
        <v>0</v>
      </c>
      <c r="H220" s="96"/>
      <c r="I220" s="802"/>
      <c r="J220" s="803"/>
      <c r="K220" s="803"/>
      <c r="L220" s="126"/>
      <c r="M220" s="127" t="s">
        <v>38</v>
      </c>
      <c r="N220" s="126"/>
      <c r="O220" s="128">
        <f t="shared" si="17"/>
        <v>0</v>
      </c>
      <c r="P220" s="108"/>
    </row>
    <row r="221" spans="1:16" s="101" customFormat="1" ht="20.149999999999999" customHeight="1">
      <c r="A221" s="802"/>
      <c r="B221" s="803"/>
      <c r="C221" s="803"/>
      <c r="D221" s="126"/>
      <c r="E221" s="127" t="s">
        <v>38</v>
      </c>
      <c r="F221" s="126"/>
      <c r="G221" s="128">
        <f t="shared" si="16"/>
        <v>0</v>
      </c>
      <c r="H221" s="96"/>
      <c r="I221" s="802"/>
      <c r="J221" s="803"/>
      <c r="K221" s="803"/>
      <c r="L221" s="126"/>
      <c r="M221" s="127" t="s">
        <v>38</v>
      </c>
      <c r="N221" s="126"/>
      <c r="O221" s="128">
        <f t="shared" si="17"/>
        <v>0</v>
      </c>
      <c r="P221" s="108"/>
    </row>
    <row r="222" spans="1:16" s="101" customFormat="1" ht="20.149999999999999" customHeight="1">
      <c r="A222" s="802"/>
      <c r="B222" s="803"/>
      <c r="C222" s="803"/>
      <c r="D222" s="126"/>
      <c r="E222" s="127" t="s">
        <v>38</v>
      </c>
      <c r="F222" s="126"/>
      <c r="G222" s="128">
        <f t="shared" si="16"/>
        <v>0</v>
      </c>
      <c r="H222" s="96"/>
      <c r="I222" s="802"/>
      <c r="J222" s="803"/>
      <c r="K222" s="803"/>
      <c r="L222" s="126"/>
      <c r="M222" s="127" t="s">
        <v>38</v>
      </c>
      <c r="N222" s="126"/>
      <c r="O222" s="128">
        <f t="shared" si="17"/>
        <v>0</v>
      </c>
      <c r="P222" s="108"/>
    </row>
    <row r="223" spans="1:16" s="101" customFormat="1" ht="20.149999999999999" customHeight="1">
      <c r="A223" s="802"/>
      <c r="B223" s="803"/>
      <c r="C223" s="803"/>
      <c r="D223" s="126"/>
      <c r="E223" s="127" t="s">
        <v>38</v>
      </c>
      <c r="F223" s="126"/>
      <c r="G223" s="128">
        <f t="shared" si="16"/>
        <v>0</v>
      </c>
      <c r="H223" s="96"/>
      <c r="I223" s="802"/>
      <c r="J223" s="803"/>
      <c r="K223" s="803"/>
      <c r="L223" s="126"/>
      <c r="M223" s="127" t="s">
        <v>38</v>
      </c>
      <c r="N223" s="126"/>
      <c r="O223" s="128">
        <f t="shared" si="17"/>
        <v>0</v>
      </c>
      <c r="P223" s="108"/>
    </row>
    <row r="224" spans="1:16" s="101" customFormat="1" ht="20.149999999999999" customHeight="1">
      <c r="A224" s="802"/>
      <c r="B224" s="803"/>
      <c r="C224" s="803"/>
      <c r="D224" s="126"/>
      <c r="E224" s="127" t="s">
        <v>38</v>
      </c>
      <c r="F224" s="126"/>
      <c r="G224" s="128">
        <f t="shared" si="16"/>
        <v>0</v>
      </c>
      <c r="H224" s="96"/>
      <c r="I224" s="802"/>
      <c r="J224" s="803"/>
      <c r="K224" s="803"/>
      <c r="L224" s="126"/>
      <c r="M224" s="127" t="s">
        <v>38</v>
      </c>
      <c r="N224" s="126"/>
      <c r="O224" s="128">
        <f t="shared" si="17"/>
        <v>0</v>
      </c>
      <c r="P224" s="108"/>
    </row>
    <row r="225" spans="1:16" s="101" customFormat="1" ht="20.149999999999999" customHeight="1">
      <c r="A225" s="802"/>
      <c r="B225" s="803"/>
      <c r="C225" s="803"/>
      <c r="D225" s="126"/>
      <c r="E225" s="127" t="s">
        <v>38</v>
      </c>
      <c r="F225" s="126"/>
      <c r="G225" s="128">
        <f t="shared" si="16"/>
        <v>0</v>
      </c>
      <c r="H225" s="96"/>
      <c r="I225" s="802"/>
      <c r="J225" s="803"/>
      <c r="K225" s="803"/>
      <c r="L225" s="126"/>
      <c r="M225" s="127" t="s">
        <v>38</v>
      </c>
      <c r="N225" s="126"/>
      <c r="O225" s="128">
        <f t="shared" si="17"/>
        <v>0</v>
      </c>
      <c r="P225" s="108"/>
    </row>
    <row r="226" spans="1:16" s="101" customFormat="1" ht="20.149999999999999" customHeight="1">
      <c r="A226" s="802"/>
      <c r="B226" s="803"/>
      <c r="C226" s="803"/>
      <c r="D226" s="126"/>
      <c r="E226" s="127" t="s">
        <v>38</v>
      </c>
      <c r="F226" s="126"/>
      <c r="G226" s="128">
        <f t="shared" si="16"/>
        <v>0</v>
      </c>
      <c r="H226" s="96"/>
      <c r="I226" s="802"/>
      <c r="J226" s="803"/>
      <c r="K226" s="803"/>
      <c r="L226" s="126"/>
      <c r="M226" s="127" t="s">
        <v>38</v>
      </c>
      <c r="N226" s="126"/>
      <c r="O226" s="128">
        <f t="shared" si="17"/>
        <v>0</v>
      </c>
      <c r="P226" s="108"/>
    </row>
    <row r="227" spans="1:16" s="101" customFormat="1" ht="20.149999999999999" customHeight="1">
      <c r="A227" s="802"/>
      <c r="B227" s="803"/>
      <c r="C227" s="803"/>
      <c r="D227" s="126"/>
      <c r="E227" s="127" t="s">
        <v>38</v>
      </c>
      <c r="F227" s="126"/>
      <c r="G227" s="128">
        <f t="shared" si="16"/>
        <v>0</v>
      </c>
      <c r="H227" s="96"/>
      <c r="I227" s="802"/>
      <c r="J227" s="803"/>
      <c r="K227" s="803"/>
      <c r="L227" s="126"/>
      <c r="M227" s="127" t="s">
        <v>38</v>
      </c>
      <c r="N227" s="126"/>
      <c r="O227" s="128">
        <f t="shared" si="17"/>
        <v>0</v>
      </c>
      <c r="P227" s="108"/>
    </row>
    <row r="228" spans="1:16" s="101" customFormat="1" ht="20.149999999999999" customHeight="1">
      <c r="A228" s="804" t="s">
        <v>164</v>
      </c>
      <c r="B228" s="805"/>
      <c r="C228" s="806"/>
      <c r="D228" s="129"/>
      <c r="E228" s="130" t="s">
        <v>38</v>
      </c>
      <c r="F228" s="131"/>
      <c r="G228" s="132">
        <f>D228*F228</f>
        <v>0</v>
      </c>
      <c r="H228" s="96"/>
      <c r="I228" s="804" t="s">
        <v>164</v>
      </c>
      <c r="J228" s="805"/>
      <c r="K228" s="806"/>
      <c r="L228" s="129"/>
      <c r="M228" s="130" t="s">
        <v>38</v>
      </c>
      <c r="N228" s="131"/>
      <c r="O228" s="132">
        <f>L228*N228</f>
        <v>0</v>
      </c>
      <c r="P228" s="108"/>
    </row>
    <row r="229" spans="1:16" s="101" customFormat="1" ht="20.149999999999999" customHeight="1">
      <c r="A229" s="807" t="s">
        <v>154</v>
      </c>
      <c r="B229" s="808"/>
      <c r="C229" s="808"/>
      <c r="D229" s="808"/>
      <c r="E229" s="808"/>
      <c r="F229" s="808"/>
      <c r="G229" s="133">
        <f>SUM(G218:G228)</f>
        <v>0</v>
      </c>
      <c r="H229" s="96"/>
      <c r="I229" s="807" t="s">
        <v>154</v>
      </c>
      <c r="J229" s="808"/>
      <c r="K229" s="808"/>
      <c r="L229" s="808"/>
      <c r="M229" s="808"/>
      <c r="N229" s="808"/>
      <c r="O229" s="133">
        <f>SUM(O218:O228)</f>
        <v>0</v>
      </c>
      <c r="P229" s="108"/>
    </row>
    <row r="230" spans="1:16" s="101" customFormat="1" ht="20.149999999999999" customHeight="1">
      <c r="A230" s="809" t="s">
        <v>270</v>
      </c>
      <c r="B230" s="810"/>
      <c r="C230" s="810"/>
      <c r="D230" s="810"/>
      <c r="E230" s="810"/>
      <c r="F230" s="810"/>
      <c r="G230" s="134"/>
      <c r="H230" s="96"/>
      <c r="I230" s="809" t="s">
        <v>270</v>
      </c>
      <c r="J230" s="810"/>
      <c r="K230" s="810"/>
      <c r="L230" s="810"/>
      <c r="M230" s="810"/>
      <c r="N230" s="810"/>
      <c r="O230" s="134"/>
      <c r="P230" s="108"/>
    </row>
    <row r="231" spans="1:16" s="101" customFormat="1" ht="20.149999999999999" customHeight="1">
      <c r="A231" s="807" t="s">
        <v>155</v>
      </c>
      <c r="B231" s="808"/>
      <c r="C231" s="808"/>
      <c r="D231" s="808"/>
      <c r="E231" s="808"/>
      <c r="F231" s="808"/>
      <c r="G231" s="133">
        <f>G229+G230</f>
        <v>0</v>
      </c>
      <c r="H231" s="96"/>
      <c r="I231" s="807" t="s">
        <v>155</v>
      </c>
      <c r="J231" s="808"/>
      <c r="K231" s="808"/>
      <c r="L231" s="808"/>
      <c r="M231" s="808"/>
      <c r="N231" s="808"/>
      <c r="O231" s="133">
        <f>O229+O230</f>
        <v>0</v>
      </c>
      <c r="P231" s="108"/>
    </row>
    <row r="232" spans="1:16" s="101" customFormat="1" ht="20.149999999999999" customHeight="1">
      <c r="A232" s="136"/>
      <c r="B232" s="136"/>
      <c r="C232" s="136"/>
      <c r="D232" s="136"/>
      <c r="E232" s="136"/>
      <c r="F232" s="136"/>
      <c r="G232" s="182">
        <v>19</v>
      </c>
      <c r="H232" s="137"/>
      <c r="I232" s="136"/>
      <c r="J232" s="136"/>
      <c r="K232" s="136"/>
      <c r="L232" s="136"/>
      <c r="M232" s="136"/>
      <c r="N232" s="136"/>
      <c r="O232" s="182">
        <v>20</v>
      </c>
      <c r="P232" s="108"/>
    </row>
    <row r="233" spans="1:16" s="101" customFormat="1" ht="20.149999999999999" customHeight="1">
      <c r="A233" s="827" t="s">
        <v>450</v>
      </c>
      <c r="B233" s="828"/>
      <c r="C233" s="833"/>
      <c r="D233" s="833"/>
      <c r="E233" s="833"/>
      <c r="F233" s="833"/>
      <c r="G233" s="834"/>
      <c r="H233" s="96"/>
      <c r="I233" s="827" t="s">
        <v>450</v>
      </c>
      <c r="J233" s="828"/>
      <c r="K233" s="833"/>
      <c r="L233" s="833"/>
      <c r="M233" s="833"/>
      <c r="N233" s="833"/>
      <c r="O233" s="834"/>
      <c r="P233" s="108"/>
    </row>
    <row r="234" spans="1:16" s="101" customFormat="1" ht="20.149999999999999" customHeight="1">
      <c r="A234" s="835" t="s">
        <v>37</v>
      </c>
      <c r="B234" s="836"/>
      <c r="C234" s="837"/>
      <c r="D234" s="837"/>
      <c r="E234" s="837"/>
      <c r="F234" s="837"/>
      <c r="G234" s="838"/>
      <c r="H234" s="96"/>
      <c r="I234" s="835" t="s">
        <v>37</v>
      </c>
      <c r="J234" s="836"/>
      <c r="K234" s="837"/>
      <c r="L234" s="837"/>
      <c r="M234" s="837"/>
      <c r="N234" s="837"/>
      <c r="O234" s="838"/>
      <c r="P234" s="108"/>
    </row>
    <row r="235" spans="1:16" s="101" customFormat="1" ht="20.149999999999999" customHeight="1">
      <c r="A235" s="821" t="s">
        <v>159</v>
      </c>
      <c r="B235" s="822"/>
      <c r="C235" s="839"/>
      <c r="D235" s="839"/>
      <c r="E235" s="840"/>
      <c r="F235" s="840"/>
      <c r="G235" s="841"/>
      <c r="H235" s="96"/>
      <c r="I235" s="821" t="s">
        <v>159</v>
      </c>
      <c r="J235" s="822"/>
      <c r="K235" s="839"/>
      <c r="L235" s="839"/>
      <c r="M235" s="840"/>
      <c r="N235" s="840"/>
      <c r="O235" s="841"/>
      <c r="P235" s="108"/>
    </row>
    <row r="236" spans="1:16" s="101" customFormat="1" ht="20.149999999999999" customHeight="1">
      <c r="A236" s="110" t="s">
        <v>156</v>
      </c>
      <c r="B236" s="808" t="s">
        <v>157</v>
      </c>
      <c r="C236" s="808"/>
      <c r="D236" s="826"/>
      <c r="E236" s="826"/>
      <c r="F236" s="111" t="s">
        <v>158</v>
      </c>
      <c r="G236" s="112"/>
      <c r="H236" s="135"/>
      <c r="I236" s="110" t="s">
        <v>156</v>
      </c>
      <c r="J236" s="808" t="s">
        <v>157</v>
      </c>
      <c r="K236" s="808"/>
      <c r="L236" s="826"/>
      <c r="M236" s="826"/>
      <c r="N236" s="111" t="s">
        <v>158</v>
      </c>
      <c r="O236" s="112"/>
      <c r="P236" s="108"/>
    </row>
    <row r="237" spans="1:16" s="101" customFormat="1" ht="20.149999999999999" customHeight="1">
      <c r="A237" s="827" t="s">
        <v>171</v>
      </c>
      <c r="B237" s="828"/>
      <c r="C237" s="829">
        <f>C235-D236-G236</f>
        <v>0</v>
      </c>
      <c r="D237" s="830"/>
      <c r="E237" s="831" t="s">
        <v>453</v>
      </c>
      <c r="F237" s="832"/>
      <c r="G237" s="114" t="str">
        <f>IF(C237*C238=0,"",C237*C238)</f>
        <v/>
      </c>
      <c r="H237" s="96"/>
      <c r="I237" s="827" t="s">
        <v>171</v>
      </c>
      <c r="J237" s="828"/>
      <c r="K237" s="829">
        <f>K235-L236-O236</f>
        <v>0</v>
      </c>
      <c r="L237" s="830"/>
      <c r="M237" s="831" t="s">
        <v>453</v>
      </c>
      <c r="N237" s="832"/>
      <c r="O237" s="114" t="str">
        <f>IF(K237*K238=0,"",K237*K238)</f>
        <v/>
      </c>
      <c r="P237" s="108"/>
    </row>
    <row r="238" spans="1:16" s="101" customFormat="1" ht="20.149999999999999" customHeight="1">
      <c r="A238" s="821" t="s">
        <v>451</v>
      </c>
      <c r="B238" s="822"/>
      <c r="C238" s="823"/>
      <c r="D238" s="824"/>
      <c r="E238" s="115"/>
      <c r="F238" s="116"/>
      <c r="G238" s="117"/>
      <c r="H238" s="96"/>
      <c r="I238" s="821" t="s">
        <v>451</v>
      </c>
      <c r="J238" s="822"/>
      <c r="K238" s="823"/>
      <c r="L238" s="824"/>
      <c r="M238" s="115"/>
      <c r="N238" s="116"/>
      <c r="O238" s="117"/>
      <c r="P238" s="108"/>
    </row>
    <row r="239" spans="1:16" s="101" customFormat="1" ht="20.149999999999999" customHeight="1">
      <c r="A239" s="807" t="s">
        <v>160</v>
      </c>
      <c r="B239" s="808"/>
      <c r="C239" s="825" t="str">
        <f>IF(G237="","",SUM(F243:F252))</f>
        <v/>
      </c>
      <c r="D239" s="825"/>
      <c r="E239" s="813" t="s">
        <v>162</v>
      </c>
      <c r="F239" s="813"/>
      <c r="G239" s="118" t="str">
        <f>IF(G237="","",C239/G237)</f>
        <v/>
      </c>
      <c r="H239" s="96"/>
      <c r="I239" s="807" t="s">
        <v>160</v>
      </c>
      <c r="J239" s="808"/>
      <c r="K239" s="825" t="str">
        <f>IF(O237="","",SUM(N243:N252))</f>
        <v/>
      </c>
      <c r="L239" s="825"/>
      <c r="M239" s="813" t="s">
        <v>162</v>
      </c>
      <c r="N239" s="813"/>
      <c r="O239" s="118" t="str">
        <f>IF(O237="","",K239/O237)</f>
        <v/>
      </c>
      <c r="P239" s="108"/>
    </row>
    <row r="240" spans="1:16" s="101" customFormat="1" ht="20.149999999999999" customHeight="1">
      <c r="A240" s="814" t="s">
        <v>161</v>
      </c>
      <c r="B240" s="815"/>
      <c r="C240" s="816" t="str">
        <f>IF(G237="","",SUM(F243:F253))</f>
        <v/>
      </c>
      <c r="D240" s="816"/>
      <c r="E240" s="817" t="s">
        <v>163</v>
      </c>
      <c r="F240" s="817"/>
      <c r="G240" s="119" t="str">
        <f>IF(G237="","",C240/G237)</f>
        <v/>
      </c>
      <c r="H240" s="96"/>
      <c r="I240" s="814" t="s">
        <v>161</v>
      </c>
      <c r="J240" s="815"/>
      <c r="K240" s="816" t="str">
        <f>IF(O237="","",SUM(N243:N253))</f>
        <v/>
      </c>
      <c r="L240" s="816"/>
      <c r="M240" s="817" t="s">
        <v>163</v>
      </c>
      <c r="N240" s="817"/>
      <c r="O240" s="119" t="str">
        <f>IF(O237="","",K240/O237)</f>
        <v/>
      </c>
      <c r="P240" s="108"/>
    </row>
    <row r="241" spans="1:16" s="101" customFormat="1" ht="20.149999999999999" customHeight="1">
      <c r="A241" s="818" t="s">
        <v>265</v>
      </c>
      <c r="B241" s="819"/>
      <c r="C241" s="819"/>
      <c r="D241" s="819"/>
      <c r="E241" s="819"/>
      <c r="F241" s="819"/>
      <c r="G241" s="820"/>
      <c r="H241" s="96"/>
      <c r="I241" s="818" t="s">
        <v>265</v>
      </c>
      <c r="J241" s="819"/>
      <c r="K241" s="819"/>
      <c r="L241" s="819"/>
      <c r="M241" s="819"/>
      <c r="N241" s="819"/>
      <c r="O241" s="820"/>
      <c r="P241" s="108"/>
    </row>
    <row r="242" spans="1:16" s="101" customFormat="1" ht="20.149999999999999" customHeight="1">
      <c r="A242" s="807" t="s">
        <v>52</v>
      </c>
      <c r="B242" s="808"/>
      <c r="C242" s="808"/>
      <c r="D242" s="120" t="s">
        <v>19</v>
      </c>
      <c r="E242" s="120" t="s">
        <v>38</v>
      </c>
      <c r="F242" s="120" t="s">
        <v>39</v>
      </c>
      <c r="G242" s="121" t="s">
        <v>40</v>
      </c>
      <c r="H242" s="96"/>
      <c r="I242" s="807" t="s">
        <v>52</v>
      </c>
      <c r="J242" s="808"/>
      <c r="K242" s="808"/>
      <c r="L242" s="120" t="s">
        <v>19</v>
      </c>
      <c r="M242" s="120" t="s">
        <v>38</v>
      </c>
      <c r="N242" s="120" t="s">
        <v>39</v>
      </c>
      <c r="O242" s="121" t="s">
        <v>40</v>
      </c>
      <c r="P242" s="108"/>
    </row>
    <row r="243" spans="1:16" s="101" customFormat="1" ht="20.149999999999999" customHeight="1">
      <c r="A243" s="811"/>
      <c r="B243" s="812"/>
      <c r="C243" s="812"/>
      <c r="D243" s="122"/>
      <c r="E243" s="123" t="s">
        <v>38</v>
      </c>
      <c r="F243" s="124"/>
      <c r="G243" s="125">
        <f>D243*F243</f>
        <v>0</v>
      </c>
      <c r="H243" s="96"/>
      <c r="I243" s="811"/>
      <c r="J243" s="812"/>
      <c r="K243" s="812"/>
      <c r="L243" s="122"/>
      <c r="M243" s="123" t="s">
        <v>38</v>
      </c>
      <c r="N243" s="124"/>
      <c r="O243" s="125">
        <f>L243*N243</f>
        <v>0</v>
      </c>
      <c r="P243" s="108"/>
    </row>
    <row r="244" spans="1:16" s="101" customFormat="1" ht="20.149999999999999" customHeight="1">
      <c r="A244" s="802"/>
      <c r="B244" s="803"/>
      <c r="C244" s="803"/>
      <c r="D244" s="126"/>
      <c r="E244" s="127" t="s">
        <v>38</v>
      </c>
      <c r="F244" s="126"/>
      <c r="G244" s="128">
        <f t="shared" ref="G244:G252" si="18">D244*F244</f>
        <v>0</v>
      </c>
      <c r="H244" s="96"/>
      <c r="I244" s="802"/>
      <c r="J244" s="803"/>
      <c r="K244" s="803"/>
      <c r="L244" s="126"/>
      <c r="M244" s="127" t="s">
        <v>38</v>
      </c>
      <c r="N244" s="126"/>
      <c r="O244" s="128">
        <f t="shared" ref="O244:O252" si="19">L244*N244</f>
        <v>0</v>
      </c>
      <c r="P244" s="108"/>
    </row>
    <row r="245" spans="1:16" s="101" customFormat="1" ht="20.149999999999999" customHeight="1">
      <c r="A245" s="802"/>
      <c r="B245" s="803"/>
      <c r="C245" s="803"/>
      <c r="D245" s="126"/>
      <c r="E245" s="127" t="s">
        <v>38</v>
      </c>
      <c r="F245" s="126"/>
      <c r="G245" s="128">
        <f t="shared" si="18"/>
        <v>0</v>
      </c>
      <c r="H245" s="96"/>
      <c r="I245" s="802"/>
      <c r="J245" s="803"/>
      <c r="K245" s="803"/>
      <c r="L245" s="126"/>
      <c r="M245" s="127" t="s">
        <v>38</v>
      </c>
      <c r="N245" s="126"/>
      <c r="O245" s="128">
        <f t="shared" si="19"/>
        <v>0</v>
      </c>
      <c r="P245" s="108"/>
    </row>
    <row r="246" spans="1:16" s="101" customFormat="1" ht="20.149999999999999" customHeight="1">
      <c r="A246" s="802"/>
      <c r="B246" s="803"/>
      <c r="C246" s="803"/>
      <c r="D246" s="126"/>
      <c r="E246" s="127" t="s">
        <v>38</v>
      </c>
      <c r="F246" s="126"/>
      <c r="G246" s="128">
        <f t="shared" si="18"/>
        <v>0</v>
      </c>
      <c r="H246" s="96"/>
      <c r="I246" s="802"/>
      <c r="J246" s="803"/>
      <c r="K246" s="803"/>
      <c r="L246" s="126"/>
      <c r="M246" s="127" t="s">
        <v>38</v>
      </c>
      <c r="N246" s="126"/>
      <c r="O246" s="128">
        <f t="shared" si="19"/>
        <v>0</v>
      </c>
      <c r="P246" s="108"/>
    </row>
    <row r="247" spans="1:16" s="101" customFormat="1" ht="20.149999999999999" customHeight="1">
      <c r="A247" s="802"/>
      <c r="B247" s="803"/>
      <c r="C247" s="803"/>
      <c r="D247" s="126"/>
      <c r="E247" s="127" t="s">
        <v>38</v>
      </c>
      <c r="F247" s="126"/>
      <c r="G247" s="128">
        <f t="shared" si="18"/>
        <v>0</v>
      </c>
      <c r="H247" s="96"/>
      <c r="I247" s="802"/>
      <c r="J247" s="803"/>
      <c r="K247" s="803"/>
      <c r="L247" s="126"/>
      <c r="M247" s="127" t="s">
        <v>38</v>
      </c>
      <c r="N247" s="126"/>
      <c r="O247" s="128">
        <f t="shared" si="19"/>
        <v>0</v>
      </c>
      <c r="P247" s="108"/>
    </row>
    <row r="248" spans="1:16" s="101" customFormat="1" ht="20.149999999999999" customHeight="1">
      <c r="A248" s="802"/>
      <c r="B248" s="803"/>
      <c r="C248" s="803"/>
      <c r="D248" s="126"/>
      <c r="E248" s="127" t="s">
        <v>38</v>
      </c>
      <c r="F248" s="126"/>
      <c r="G248" s="128">
        <f t="shared" si="18"/>
        <v>0</v>
      </c>
      <c r="H248" s="96"/>
      <c r="I248" s="802"/>
      <c r="J248" s="803"/>
      <c r="K248" s="803"/>
      <c r="L248" s="126"/>
      <c r="M248" s="127" t="s">
        <v>38</v>
      </c>
      <c r="N248" s="126"/>
      <c r="O248" s="128">
        <f t="shared" si="19"/>
        <v>0</v>
      </c>
      <c r="P248" s="108"/>
    </row>
    <row r="249" spans="1:16" s="101" customFormat="1" ht="20.149999999999999" customHeight="1">
      <c r="A249" s="802"/>
      <c r="B249" s="803"/>
      <c r="C249" s="803"/>
      <c r="D249" s="126"/>
      <c r="E249" s="127" t="s">
        <v>38</v>
      </c>
      <c r="F249" s="126"/>
      <c r="G249" s="128">
        <f t="shared" si="18"/>
        <v>0</v>
      </c>
      <c r="H249" s="96"/>
      <c r="I249" s="802"/>
      <c r="J249" s="803"/>
      <c r="K249" s="803"/>
      <c r="L249" s="126"/>
      <c r="M249" s="127" t="s">
        <v>38</v>
      </c>
      <c r="N249" s="126"/>
      <c r="O249" s="128">
        <f t="shared" si="19"/>
        <v>0</v>
      </c>
      <c r="P249" s="108"/>
    </row>
    <row r="250" spans="1:16" s="101" customFormat="1" ht="20.149999999999999" customHeight="1">
      <c r="A250" s="802"/>
      <c r="B250" s="803"/>
      <c r="C250" s="803"/>
      <c r="D250" s="126"/>
      <c r="E250" s="127" t="s">
        <v>38</v>
      </c>
      <c r="F250" s="126"/>
      <c r="G250" s="128">
        <f t="shared" si="18"/>
        <v>0</v>
      </c>
      <c r="H250" s="96"/>
      <c r="I250" s="802"/>
      <c r="J250" s="803"/>
      <c r="K250" s="803"/>
      <c r="L250" s="126"/>
      <c r="M250" s="127" t="s">
        <v>38</v>
      </c>
      <c r="N250" s="126"/>
      <c r="O250" s="128">
        <f t="shared" si="19"/>
        <v>0</v>
      </c>
      <c r="P250" s="108"/>
    </row>
    <row r="251" spans="1:16" s="101" customFormat="1" ht="20.149999999999999" customHeight="1">
      <c r="A251" s="802"/>
      <c r="B251" s="803"/>
      <c r="C251" s="803"/>
      <c r="D251" s="126"/>
      <c r="E251" s="127" t="s">
        <v>38</v>
      </c>
      <c r="F251" s="126"/>
      <c r="G251" s="128">
        <f t="shared" si="18"/>
        <v>0</v>
      </c>
      <c r="H251" s="96"/>
      <c r="I251" s="802"/>
      <c r="J251" s="803"/>
      <c r="K251" s="803"/>
      <c r="L251" s="126"/>
      <c r="M251" s="127" t="s">
        <v>38</v>
      </c>
      <c r="N251" s="126"/>
      <c r="O251" s="128">
        <f t="shared" si="19"/>
        <v>0</v>
      </c>
      <c r="P251" s="108"/>
    </row>
    <row r="252" spans="1:16" s="101" customFormat="1" ht="20.149999999999999" customHeight="1">
      <c r="A252" s="802"/>
      <c r="B252" s="803"/>
      <c r="C252" s="803"/>
      <c r="D252" s="126"/>
      <c r="E252" s="127" t="s">
        <v>38</v>
      </c>
      <c r="F252" s="126"/>
      <c r="G252" s="128">
        <f t="shared" si="18"/>
        <v>0</v>
      </c>
      <c r="H252" s="96"/>
      <c r="I252" s="802"/>
      <c r="J252" s="803"/>
      <c r="K252" s="803"/>
      <c r="L252" s="126"/>
      <c r="M252" s="127" t="s">
        <v>38</v>
      </c>
      <c r="N252" s="126"/>
      <c r="O252" s="128">
        <f t="shared" si="19"/>
        <v>0</v>
      </c>
      <c r="P252" s="108"/>
    </row>
    <row r="253" spans="1:16" s="101" customFormat="1" ht="20.149999999999999" customHeight="1">
      <c r="A253" s="804" t="s">
        <v>164</v>
      </c>
      <c r="B253" s="805"/>
      <c r="C253" s="806"/>
      <c r="D253" s="129"/>
      <c r="E253" s="130" t="s">
        <v>38</v>
      </c>
      <c r="F253" s="131"/>
      <c r="G253" s="132">
        <f>D253*F253</f>
        <v>0</v>
      </c>
      <c r="H253" s="96"/>
      <c r="I253" s="804" t="s">
        <v>164</v>
      </c>
      <c r="J253" s="805"/>
      <c r="K253" s="806"/>
      <c r="L253" s="129"/>
      <c r="M253" s="130" t="s">
        <v>38</v>
      </c>
      <c r="N253" s="131"/>
      <c r="O253" s="132">
        <f>L253*N253</f>
        <v>0</v>
      </c>
      <c r="P253" s="108"/>
    </row>
    <row r="254" spans="1:16" s="101" customFormat="1" ht="20.149999999999999" customHeight="1">
      <c r="A254" s="807" t="s">
        <v>154</v>
      </c>
      <c r="B254" s="808"/>
      <c r="C254" s="808"/>
      <c r="D254" s="808"/>
      <c r="E254" s="808"/>
      <c r="F254" s="808"/>
      <c r="G254" s="133">
        <f>SUM(G243:G253)</f>
        <v>0</v>
      </c>
      <c r="H254" s="96"/>
      <c r="I254" s="807" t="s">
        <v>154</v>
      </c>
      <c r="J254" s="808"/>
      <c r="K254" s="808"/>
      <c r="L254" s="808"/>
      <c r="M254" s="808"/>
      <c r="N254" s="808"/>
      <c r="O254" s="133">
        <f>SUM(O243:O253)</f>
        <v>0</v>
      </c>
      <c r="P254" s="108"/>
    </row>
    <row r="255" spans="1:16" s="101" customFormat="1" ht="20.149999999999999" customHeight="1">
      <c r="A255" s="809" t="s">
        <v>270</v>
      </c>
      <c r="B255" s="810"/>
      <c r="C255" s="810"/>
      <c r="D255" s="810"/>
      <c r="E255" s="810"/>
      <c r="F255" s="810"/>
      <c r="G255" s="134"/>
      <c r="H255" s="96"/>
      <c r="I255" s="809" t="s">
        <v>270</v>
      </c>
      <c r="J255" s="810"/>
      <c r="K255" s="810"/>
      <c r="L255" s="810"/>
      <c r="M255" s="810"/>
      <c r="N255" s="810"/>
      <c r="O255" s="134"/>
      <c r="P255" s="108"/>
    </row>
    <row r="256" spans="1:16" s="101" customFormat="1" ht="20.149999999999999" customHeight="1">
      <c r="A256" s="807" t="s">
        <v>155</v>
      </c>
      <c r="B256" s="808"/>
      <c r="C256" s="808"/>
      <c r="D256" s="808"/>
      <c r="E256" s="808"/>
      <c r="F256" s="808"/>
      <c r="G256" s="133">
        <f>G254+G255</f>
        <v>0</v>
      </c>
      <c r="H256" s="96"/>
      <c r="I256" s="807" t="s">
        <v>155</v>
      </c>
      <c r="J256" s="808"/>
      <c r="K256" s="808"/>
      <c r="L256" s="808"/>
      <c r="M256" s="808"/>
      <c r="N256" s="808"/>
      <c r="O256" s="133">
        <f>O254+O255</f>
        <v>0</v>
      </c>
      <c r="P256" s="108"/>
    </row>
    <row r="257" spans="1:16" s="101" customFormat="1" ht="20.149999999999999" customHeight="1">
      <c r="A257" s="136"/>
      <c r="B257" s="136"/>
      <c r="C257" s="136"/>
      <c r="D257" s="136"/>
      <c r="E257" s="136"/>
      <c r="F257" s="136"/>
      <c r="G257" s="182">
        <v>21</v>
      </c>
      <c r="H257" s="137"/>
      <c r="I257" s="136"/>
      <c r="J257" s="136"/>
      <c r="K257" s="136"/>
      <c r="L257" s="136"/>
      <c r="M257" s="136"/>
      <c r="N257" s="136"/>
      <c r="O257" s="182">
        <v>22</v>
      </c>
      <c r="P257" s="108"/>
    </row>
    <row r="258" spans="1:16" s="101" customFormat="1" ht="20.149999999999999" customHeight="1">
      <c r="A258" s="827" t="s">
        <v>450</v>
      </c>
      <c r="B258" s="828"/>
      <c r="C258" s="833"/>
      <c r="D258" s="833"/>
      <c r="E258" s="833"/>
      <c r="F258" s="833"/>
      <c r="G258" s="834"/>
      <c r="H258" s="96"/>
      <c r="I258" s="827" t="s">
        <v>450</v>
      </c>
      <c r="J258" s="828"/>
      <c r="K258" s="833"/>
      <c r="L258" s="833"/>
      <c r="M258" s="833"/>
      <c r="N258" s="833"/>
      <c r="O258" s="834"/>
      <c r="P258" s="108"/>
    </row>
    <row r="259" spans="1:16" s="101" customFormat="1" ht="20.149999999999999" customHeight="1">
      <c r="A259" s="835" t="s">
        <v>37</v>
      </c>
      <c r="B259" s="836"/>
      <c r="C259" s="837"/>
      <c r="D259" s="837"/>
      <c r="E259" s="837"/>
      <c r="F259" s="837"/>
      <c r="G259" s="838"/>
      <c r="H259" s="96"/>
      <c r="I259" s="835" t="s">
        <v>37</v>
      </c>
      <c r="J259" s="836"/>
      <c r="K259" s="837"/>
      <c r="L259" s="837"/>
      <c r="M259" s="837"/>
      <c r="N259" s="837"/>
      <c r="O259" s="838"/>
      <c r="P259" s="108"/>
    </row>
    <row r="260" spans="1:16" s="101" customFormat="1" ht="20.149999999999999" customHeight="1">
      <c r="A260" s="821" t="s">
        <v>159</v>
      </c>
      <c r="B260" s="822"/>
      <c r="C260" s="839"/>
      <c r="D260" s="839"/>
      <c r="E260" s="840"/>
      <c r="F260" s="840"/>
      <c r="G260" s="841"/>
      <c r="H260" s="96"/>
      <c r="I260" s="821" t="s">
        <v>159</v>
      </c>
      <c r="J260" s="822"/>
      <c r="K260" s="839"/>
      <c r="L260" s="839"/>
      <c r="M260" s="840"/>
      <c r="N260" s="840"/>
      <c r="O260" s="841"/>
      <c r="P260" s="108"/>
    </row>
    <row r="261" spans="1:16" s="101" customFormat="1" ht="20.149999999999999" customHeight="1">
      <c r="A261" s="110" t="s">
        <v>156</v>
      </c>
      <c r="B261" s="808" t="s">
        <v>157</v>
      </c>
      <c r="C261" s="808"/>
      <c r="D261" s="826"/>
      <c r="E261" s="826"/>
      <c r="F261" s="111" t="s">
        <v>158</v>
      </c>
      <c r="G261" s="112"/>
      <c r="H261" s="135"/>
      <c r="I261" s="110" t="s">
        <v>156</v>
      </c>
      <c r="J261" s="808" t="s">
        <v>157</v>
      </c>
      <c r="K261" s="808"/>
      <c r="L261" s="826"/>
      <c r="M261" s="826"/>
      <c r="N261" s="111" t="s">
        <v>158</v>
      </c>
      <c r="O261" s="112"/>
      <c r="P261" s="108"/>
    </row>
    <row r="262" spans="1:16" s="101" customFormat="1" ht="20.149999999999999" customHeight="1">
      <c r="A262" s="827" t="s">
        <v>171</v>
      </c>
      <c r="B262" s="828"/>
      <c r="C262" s="829">
        <f>C260-D261-G261</f>
        <v>0</v>
      </c>
      <c r="D262" s="830"/>
      <c r="E262" s="831" t="s">
        <v>453</v>
      </c>
      <c r="F262" s="832"/>
      <c r="G262" s="114" t="str">
        <f>IF(C262*C263=0,"",C262*C263)</f>
        <v/>
      </c>
      <c r="H262" s="96"/>
      <c r="I262" s="827" t="s">
        <v>171</v>
      </c>
      <c r="J262" s="828"/>
      <c r="K262" s="829">
        <f>K260-L261-O261</f>
        <v>0</v>
      </c>
      <c r="L262" s="830"/>
      <c r="M262" s="831" t="s">
        <v>453</v>
      </c>
      <c r="N262" s="832"/>
      <c r="O262" s="114" t="str">
        <f>IF(K262*K263=0,"",K262*K263)</f>
        <v/>
      </c>
      <c r="P262" s="108"/>
    </row>
    <row r="263" spans="1:16" s="101" customFormat="1" ht="20.149999999999999" customHeight="1">
      <c r="A263" s="821" t="s">
        <v>451</v>
      </c>
      <c r="B263" s="822"/>
      <c r="C263" s="823"/>
      <c r="D263" s="824"/>
      <c r="E263" s="115"/>
      <c r="F263" s="116"/>
      <c r="G263" s="117"/>
      <c r="H263" s="96"/>
      <c r="I263" s="821" t="s">
        <v>451</v>
      </c>
      <c r="J263" s="822"/>
      <c r="K263" s="823"/>
      <c r="L263" s="824"/>
      <c r="M263" s="115"/>
      <c r="N263" s="116"/>
      <c r="O263" s="117"/>
      <c r="P263" s="108"/>
    </row>
    <row r="264" spans="1:16" s="101" customFormat="1" ht="20.149999999999999" customHeight="1">
      <c r="A264" s="807" t="s">
        <v>160</v>
      </c>
      <c r="B264" s="808"/>
      <c r="C264" s="825" t="str">
        <f>IF(G262="","",SUM(F268:F277))</f>
        <v/>
      </c>
      <c r="D264" s="825"/>
      <c r="E264" s="813" t="s">
        <v>162</v>
      </c>
      <c r="F264" s="813"/>
      <c r="G264" s="118" t="str">
        <f>IF(G262="","",C264/G262)</f>
        <v/>
      </c>
      <c r="H264" s="96"/>
      <c r="I264" s="807" t="s">
        <v>160</v>
      </c>
      <c r="J264" s="808"/>
      <c r="K264" s="825" t="str">
        <f>IF(O262="","",SUM(N268:N277))</f>
        <v/>
      </c>
      <c r="L264" s="825"/>
      <c r="M264" s="813" t="s">
        <v>162</v>
      </c>
      <c r="N264" s="813"/>
      <c r="O264" s="118" t="str">
        <f>IF(O262="","",K264/O262)</f>
        <v/>
      </c>
      <c r="P264" s="108"/>
    </row>
    <row r="265" spans="1:16" s="101" customFormat="1" ht="20.149999999999999" customHeight="1">
      <c r="A265" s="814" t="s">
        <v>161</v>
      </c>
      <c r="B265" s="815"/>
      <c r="C265" s="816" t="str">
        <f>IF(G262="","",SUM(F268:F278))</f>
        <v/>
      </c>
      <c r="D265" s="816"/>
      <c r="E265" s="817" t="s">
        <v>163</v>
      </c>
      <c r="F265" s="817"/>
      <c r="G265" s="119" t="str">
        <f>IF(G262="","",C265/G262)</f>
        <v/>
      </c>
      <c r="H265" s="96"/>
      <c r="I265" s="814" t="s">
        <v>161</v>
      </c>
      <c r="J265" s="815"/>
      <c r="K265" s="816" t="str">
        <f>IF(O262="","",SUM(N268:N278))</f>
        <v/>
      </c>
      <c r="L265" s="816"/>
      <c r="M265" s="817" t="s">
        <v>163</v>
      </c>
      <c r="N265" s="817"/>
      <c r="O265" s="119" t="str">
        <f>IF(O262="","",K265/O262)</f>
        <v/>
      </c>
      <c r="P265" s="108"/>
    </row>
    <row r="266" spans="1:16" s="101" customFormat="1" ht="20.149999999999999" customHeight="1">
      <c r="A266" s="818" t="s">
        <v>265</v>
      </c>
      <c r="B266" s="819"/>
      <c r="C266" s="819"/>
      <c r="D266" s="819"/>
      <c r="E266" s="819"/>
      <c r="F266" s="819"/>
      <c r="G266" s="820"/>
      <c r="H266" s="96"/>
      <c r="I266" s="818" t="s">
        <v>265</v>
      </c>
      <c r="J266" s="819"/>
      <c r="K266" s="819"/>
      <c r="L266" s="819"/>
      <c r="M266" s="819"/>
      <c r="N266" s="819"/>
      <c r="O266" s="820"/>
      <c r="P266" s="108"/>
    </row>
    <row r="267" spans="1:16" s="101" customFormat="1" ht="20.149999999999999" customHeight="1">
      <c r="A267" s="807" t="s">
        <v>52</v>
      </c>
      <c r="B267" s="808"/>
      <c r="C267" s="808"/>
      <c r="D267" s="120" t="s">
        <v>19</v>
      </c>
      <c r="E267" s="120" t="s">
        <v>38</v>
      </c>
      <c r="F267" s="120" t="s">
        <v>39</v>
      </c>
      <c r="G267" s="121" t="s">
        <v>40</v>
      </c>
      <c r="H267" s="96"/>
      <c r="I267" s="807" t="s">
        <v>52</v>
      </c>
      <c r="J267" s="808"/>
      <c r="K267" s="808"/>
      <c r="L267" s="120" t="s">
        <v>19</v>
      </c>
      <c r="M267" s="120" t="s">
        <v>38</v>
      </c>
      <c r="N267" s="120" t="s">
        <v>39</v>
      </c>
      <c r="O267" s="121" t="s">
        <v>40</v>
      </c>
      <c r="P267" s="108"/>
    </row>
    <row r="268" spans="1:16" s="101" customFormat="1" ht="20.149999999999999" customHeight="1">
      <c r="A268" s="811"/>
      <c r="B268" s="812"/>
      <c r="C268" s="812"/>
      <c r="D268" s="122"/>
      <c r="E268" s="123" t="s">
        <v>38</v>
      </c>
      <c r="F268" s="124"/>
      <c r="G268" s="125">
        <f>D268*F268</f>
        <v>0</v>
      </c>
      <c r="H268" s="96"/>
      <c r="I268" s="811"/>
      <c r="J268" s="812"/>
      <c r="K268" s="812"/>
      <c r="L268" s="122"/>
      <c r="M268" s="123" t="s">
        <v>38</v>
      </c>
      <c r="N268" s="124"/>
      <c r="O268" s="125">
        <f>L268*N268</f>
        <v>0</v>
      </c>
      <c r="P268" s="108"/>
    </row>
    <row r="269" spans="1:16" s="101" customFormat="1" ht="20.149999999999999" customHeight="1">
      <c r="A269" s="802"/>
      <c r="B269" s="803"/>
      <c r="C269" s="803"/>
      <c r="D269" s="126"/>
      <c r="E269" s="127" t="s">
        <v>38</v>
      </c>
      <c r="F269" s="126"/>
      <c r="G269" s="128">
        <f t="shared" ref="G269:G277" si="20">D269*F269</f>
        <v>0</v>
      </c>
      <c r="H269" s="96"/>
      <c r="I269" s="802"/>
      <c r="J269" s="803"/>
      <c r="K269" s="803"/>
      <c r="L269" s="126"/>
      <c r="M269" s="127" t="s">
        <v>38</v>
      </c>
      <c r="N269" s="126"/>
      <c r="O269" s="128">
        <f t="shared" ref="O269:O277" si="21">L269*N269</f>
        <v>0</v>
      </c>
      <c r="P269" s="108"/>
    </row>
    <row r="270" spans="1:16" s="101" customFormat="1" ht="20.149999999999999" customHeight="1">
      <c r="A270" s="802"/>
      <c r="B270" s="803"/>
      <c r="C270" s="803"/>
      <c r="D270" s="126"/>
      <c r="E270" s="127" t="s">
        <v>38</v>
      </c>
      <c r="F270" s="126"/>
      <c r="G270" s="128">
        <f t="shared" si="20"/>
        <v>0</v>
      </c>
      <c r="H270" s="96"/>
      <c r="I270" s="802"/>
      <c r="J270" s="803"/>
      <c r="K270" s="803"/>
      <c r="L270" s="126"/>
      <c r="M270" s="127" t="s">
        <v>38</v>
      </c>
      <c r="N270" s="126"/>
      <c r="O270" s="128">
        <f t="shared" si="21"/>
        <v>0</v>
      </c>
      <c r="P270" s="108"/>
    </row>
    <row r="271" spans="1:16" s="101" customFormat="1" ht="20.149999999999999" customHeight="1">
      <c r="A271" s="802"/>
      <c r="B271" s="803"/>
      <c r="C271" s="803"/>
      <c r="D271" s="126"/>
      <c r="E271" s="127" t="s">
        <v>38</v>
      </c>
      <c r="F271" s="126"/>
      <c r="G271" s="128">
        <f t="shared" si="20"/>
        <v>0</v>
      </c>
      <c r="H271" s="96"/>
      <c r="I271" s="802"/>
      <c r="J271" s="803"/>
      <c r="K271" s="803"/>
      <c r="L271" s="126"/>
      <c r="M271" s="127" t="s">
        <v>38</v>
      </c>
      <c r="N271" s="126"/>
      <c r="O271" s="128">
        <f t="shared" si="21"/>
        <v>0</v>
      </c>
      <c r="P271" s="108"/>
    </row>
    <row r="272" spans="1:16" s="101" customFormat="1" ht="20.149999999999999" customHeight="1">
      <c r="A272" s="802"/>
      <c r="B272" s="803"/>
      <c r="C272" s="803"/>
      <c r="D272" s="126"/>
      <c r="E272" s="127" t="s">
        <v>38</v>
      </c>
      <c r="F272" s="126"/>
      <c r="G272" s="128">
        <f t="shared" si="20"/>
        <v>0</v>
      </c>
      <c r="H272" s="96"/>
      <c r="I272" s="802"/>
      <c r="J272" s="803"/>
      <c r="K272" s="803"/>
      <c r="L272" s="126"/>
      <c r="M272" s="127" t="s">
        <v>38</v>
      </c>
      <c r="N272" s="126"/>
      <c r="O272" s="128">
        <f t="shared" si="21"/>
        <v>0</v>
      </c>
      <c r="P272" s="108"/>
    </row>
    <row r="273" spans="1:16" s="101" customFormat="1" ht="20.149999999999999" customHeight="1">
      <c r="A273" s="802"/>
      <c r="B273" s="803"/>
      <c r="C273" s="803"/>
      <c r="D273" s="126"/>
      <c r="E273" s="127" t="s">
        <v>38</v>
      </c>
      <c r="F273" s="126"/>
      <c r="G273" s="128">
        <f t="shared" si="20"/>
        <v>0</v>
      </c>
      <c r="H273" s="96"/>
      <c r="I273" s="802"/>
      <c r="J273" s="803"/>
      <c r="K273" s="803"/>
      <c r="L273" s="126"/>
      <c r="M273" s="127" t="s">
        <v>38</v>
      </c>
      <c r="N273" s="126"/>
      <c r="O273" s="128">
        <f t="shared" si="21"/>
        <v>0</v>
      </c>
      <c r="P273" s="108"/>
    </row>
    <row r="274" spans="1:16" s="101" customFormat="1" ht="20.149999999999999" customHeight="1">
      <c r="A274" s="802"/>
      <c r="B274" s="803"/>
      <c r="C274" s="803"/>
      <c r="D274" s="126"/>
      <c r="E274" s="127" t="s">
        <v>38</v>
      </c>
      <c r="F274" s="126"/>
      <c r="G274" s="128">
        <f t="shared" si="20"/>
        <v>0</v>
      </c>
      <c r="H274" s="96"/>
      <c r="I274" s="802"/>
      <c r="J274" s="803"/>
      <c r="K274" s="803"/>
      <c r="L274" s="126"/>
      <c r="M274" s="127" t="s">
        <v>38</v>
      </c>
      <c r="N274" s="126"/>
      <c r="O274" s="128">
        <f t="shared" si="21"/>
        <v>0</v>
      </c>
      <c r="P274" s="108"/>
    </row>
    <row r="275" spans="1:16" s="101" customFormat="1" ht="20.149999999999999" customHeight="1">
      <c r="A275" s="802"/>
      <c r="B275" s="803"/>
      <c r="C275" s="803"/>
      <c r="D275" s="126"/>
      <c r="E275" s="127" t="s">
        <v>38</v>
      </c>
      <c r="F275" s="126"/>
      <c r="G275" s="128">
        <f t="shared" si="20"/>
        <v>0</v>
      </c>
      <c r="H275" s="96"/>
      <c r="I275" s="802"/>
      <c r="J275" s="803"/>
      <c r="K275" s="803"/>
      <c r="L275" s="126"/>
      <c r="M275" s="127" t="s">
        <v>38</v>
      </c>
      <c r="N275" s="126"/>
      <c r="O275" s="128">
        <f t="shared" si="21"/>
        <v>0</v>
      </c>
      <c r="P275" s="108"/>
    </row>
    <row r="276" spans="1:16" s="101" customFormat="1" ht="20.149999999999999" customHeight="1">
      <c r="A276" s="802"/>
      <c r="B276" s="803"/>
      <c r="C276" s="803"/>
      <c r="D276" s="126"/>
      <c r="E276" s="127" t="s">
        <v>38</v>
      </c>
      <c r="F276" s="126"/>
      <c r="G276" s="128">
        <f t="shared" si="20"/>
        <v>0</v>
      </c>
      <c r="H276" s="96"/>
      <c r="I276" s="802"/>
      <c r="J276" s="803"/>
      <c r="K276" s="803"/>
      <c r="L276" s="126"/>
      <c r="M276" s="127" t="s">
        <v>38</v>
      </c>
      <c r="N276" s="126"/>
      <c r="O276" s="128">
        <f t="shared" si="21"/>
        <v>0</v>
      </c>
      <c r="P276" s="108"/>
    </row>
    <row r="277" spans="1:16" s="101" customFormat="1" ht="20.149999999999999" customHeight="1">
      <c r="A277" s="802"/>
      <c r="B277" s="803"/>
      <c r="C277" s="803"/>
      <c r="D277" s="126"/>
      <c r="E277" s="127" t="s">
        <v>38</v>
      </c>
      <c r="F277" s="126"/>
      <c r="G277" s="128">
        <f t="shared" si="20"/>
        <v>0</v>
      </c>
      <c r="H277" s="96"/>
      <c r="I277" s="802"/>
      <c r="J277" s="803"/>
      <c r="K277" s="803"/>
      <c r="L277" s="126"/>
      <c r="M277" s="127" t="s">
        <v>38</v>
      </c>
      <c r="N277" s="126"/>
      <c r="O277" s="128">
        <f t="shared" si="21"/>
        <v>0</v>
      </c>
      <c r="P277" s="108"/>
    </row>
    <row r="278" spans="1:16" s="101" customFormat="1" ht="20.149999999999999" customHeight="1">
      <c r="A278" s="804" t="s">
        <v>164</v>
      </c>
      <c r="B278" s="805"/>
      <c r="C278" s="806"/>
      <c r="D278" s="129"/>
      <c r="E278" s="130" t="s">
        <v>38</v>
      </c>
      <c r="F278" s="131"/>
      <c r="G278" s="132">
        <f>D278*F278</f>
        <v>0</v>
      </c>
      <c r="H278" s="96"/>
      <c r="I278" s="804" t="s">
        <v>164</v>
      </c>
      <c r="J278" s="805"/>
      <c r="K278" s="806"/>
      <c r="L278" s="129"/>
      <c r="M278" s="130" t="s">
        <v>38</v>
      </c>
      <c r="N278" s="131"/>
      <c r="O278" s="132">
        <f>L278*N278</f>
        <v>0</v>
      </c>
      <c r="P278" s="108"/>
    </row>
    <row r="279" spans="1:16" s="101" customFormat="1" ht="20.149999999999999" customHeight="1">
      <c r="A279" s="807" t="s">
        <v>154</v>
      </c>
      <c r="B279" s="808"/>
      <c r="C279" s="808"/>
      <c r="D279" s="808"/>
      <c r="E279" s="808"/>
      <c r="F279" s="808"/>
      <c r="G279" s="133">
        <f>SUM(G268:G278)</f>
        <v>0</v>
      </c>
      <c r="H279" s="96"/>
      <c r="I279" s="807" t="s">
        <v>154</v>
      </c>
      <c r="J279" s="808"/>
      <c r="K279" s="808"/>
      <c r="L279" s="808"/>
      <c r="M279" s="808"/>
      <c r="N279" s="808"/>
      <c r="O279" s="133">
        <f>SUM(O268:O278)</f>
        <v>0</v>
      </c>
      <c r="P279" s="108"/>
    </row>
    <row r="280" spans="1:16" s="101" customFormat="1" ht="20.149999999999999" customHeight="1">
      <c r="A280" s="809" t="s">
        <v>270</v>
      </c>
      <c r="B280" s="810"/>
      <c r="C280" s="810"/>
      <c r="D280" s="810"/>
      <c r="E280" s="810"/>
      <c r="F280" s="810"/>
      <c r="G280" s="134"/>
      <c r="H280" s="96"/>
      <c r="I280" s="809" t="s">
        <v>270</v>
      </c>
      <c r="J280" s="810"/>
      <c r="K280" s="810"/>
      <c r="L280" s="810"/>
      <c r="M280" s="810"/>
      <c r="N280" s="810"/>
      <c r="O280" s="134"/>
      <c r="P280" s="108"/>
    </row>
    <row r="281" spans="1:16" s="101" customFormat="1" ht="20.149999999999999" customHeight="1">
      <c r="A281" s="807" t="s">
        <v>155</v>
      </c>
      <c r="B281" s="808"/>
      <c r="C281" s="808"/>
      <c r="D281" s="808"/>
      <c r="E281" s="808"/>
      <c r="F281" s="808"/>
      <c r="G281" s="133">
        <f>G279+G280</f>
        <v>0</v>
      </c>
      <c r="H281" s="96"/>
      <c r="I281" s="807" t="s">
        <v>155</v>
      </c>
      <c r="J281" s="808"/>
      <c r="K281" s="808"/>
      <c r="L281" s="808"/>
      <c r="M281" s="808"/>
      <c r="N281" s="808"/>
      <c r="O281" s="133">
        <f>O279+O280</f>
        <v>0</v>
      </c>
      <c r="P281" s="108"/>
    </row>
    <row r="282" spans="1:16" s="101" customFormat="1" ht="20.149999999999999" customHeight="1">
      <c r="A282" s="136"/>
      <c r="B282" s="136"/>
      <c r="C282" s="136"/>
      <c r="D282" s="136"/>
      <c r="E282" s="136"/>
      <c r="F282" s="136"/>
      <c r="G282" s="182">
        <v>23</v>
      </c>
      <c r="H282" s="137"/>
      <c r="I282" s="136"/>
      <c r="J282" s="136"/>
      <c r="K282" s="136"/>
      <c r="L282" s="136"/>
      <c r="M282" s="136"/>
      <c r="N282" s="136"/>
      <c r="O282" s="182">
        <v>24</v>
      </c>
      <c r="P282" s="108"/>
    </row>
    <row r="283" spans="1:16" s="101" customFormat="1" ht="20.149999999999999" customHeight="1">
      <c r="A283" s="827" t="s">
        <v>450</v>
      </c>
      <c r="B283" s="828"/>
      <c r="C283" s="833"/>
      <c r="D283" s="833"/>
      <c r="E283" s="833"/>
      <c r="F283" s="833"/>
      <c r="G283" s="834"/>
      <c r="H283" s="96"/>
      <c r="I283" s="827" t="s">
        <v>450</v>
      </c>
      <c r="J283" s="828"/>
      <c r="K283" s="833"/>
      <c r="L283" s="833"/>
      <c r="M283" s="833"/>
      <c r="N283" s="833"/>
      <c r="O283" s="834"/>
      <c r="P283" s="108"/>
    </row>
    <row r="284" spans="1:16" s="101" customFormat="1" ht="20.149999999999999" customHeight="1">
      <c r="A284" s="835" t="s">
        <v>37</v>
      </c>
      <c r="B284" s="836"/>
      <c r="C284" s="837"/>
      <c r="D284" s="837"/>
      <c r="E284" s="837"/>
      <c r="F284" s="837"/>
      <c r="G284" s="838"/>
      <c r="H284" s="96"/>
      <c r="I284" s="835" t="s">
        <v>37</v>
      </c>
      <c r="J284" s="836"/>
      <c r="K284" s="837"/>
      <c r="L284" s="837"/>
      <c r="M284" s="837"/>
      <c r="N284" s="837"/>
      <c r="O284" s="838"/>
      <c r="P284" s="108"/>
    </row>
    <row r="285" spans="1:16" s="101" customFormat="1" ht="20.149999999999999" customHeight="1">
      <c r="A285" s="821" t="s">
        <v>159</v>
      </c>
      <c r="B285" s="822"/>
      <c r="C285" s="839"/>
      <c r="D285" s="839"/>
      <c r="E285" s="840"/>
      <c r="F285" s="840"/>
      <c r="G285" s="841"/>
      <c r="H285" s="96"/>
      <c r="I285" s="821" t="s">
        <v>159</v>
      </c>
      <c r="J285" s="822"/>
      <c r="K285" s="839"/>
      <c r="L285" s="839"/>
      <c r="M285" s="840"/>
      <c r="N285" s="840"/>
      <c r="O285" s="841"/>
      <c r="P285" s="108"/>
    </row>
    <row r="286" spans="1:16" s="101" customFormat="1" ht="20.149999999999999" customHeight="1">
      <c r="A286" s="110" t="s">
        <v>156</v>
      </c>
      <c r="B286" s="808" t="s">
        <v>157</v>
      </c>
      <c r="C286" s="808"/>
      <c r="D286" s="826"/>
      <c r="E286" s="826"/>
      <c r="F286" s="111" t="s">
        <v>158</v>
      </c>
      <c r="G286" s="112"/>
      <c r="H286" s="135"/>
      <c r="I286" s="110" t="s">
        <v>156</v>
      </c>
      <c r="J286" s="808" t="s">
        <v>157</v>
      </c>
      <c r="K286" s="808"/>
      <c r="L286" s="826"/>
      <c r="M286" s="826"/>
      <c r="N286" s="111" t="s">
        <v>158</v>
      </c>
      <c r="O286" s="112"/>
      <c r="P286" s="108"/>
    </row>
    <row r="287" spans="1:16" s="101" customFormat="1" ht="20.149999999999999" customHeight="1">
      <c r="A287" s="827" t="s">
        <v>171</v>
      </c>
      <c r="B287" s="828"/>
      <c r="C287" s="829">
        <f>C285-D286-G286</f>
        <v>0</v>
      </c>
      <c r="D287" s="830"/>
      <c r="E287" s="831" t="s">
        <v>453</v>
      </c>
      <c r="F287" s="832"/>
      <c r="G287" s="114" t="str">
        <f>IF(C287*C288=0,"",C287*C288)</f>
        <v/>
      </c>
      <c r="H287" s="96"/>
      <c r="I287" s="827" t="s">
        <v>171</v>
      </c>
      <c r="J287" s="828"/>
      <c r="K287" s="829">
        <f>K285-L286-O286</f>
        <v>0</v>
      </c>
      <c r="L287" s="830"/>
      <c r="M287" s="831" t="s">
        <v>453</v>
      </c>
      <c r="N287" s="832"/>
      <c r="O287" s="114" t="str">
        <f>IF(K287*K288=0,"",K287*K288)</f>
        <v/>
      </c>
      <c r="P287" s="108"/>
    </row>
    <row r="288" spans="1:16" s="101" customFormat="1" ht="20.149999999999999" customHeight="1">
      <c r="A288" s="821" t="s">
        <v>451</v>
      </c>
      <c r="B288" s="822"/>
      <c r="C288" s="823"/>
      <c r="D288" s="824"/>
      <c r="E288" s="115"/>
      <c r="F288" s="116"/>
      <c r="G288" s="117"/>
      <c r="H288" s="96"/>
      <c r="I288" s="821" t="s">
        <v>451</v>
      </c>
      <c r="J288" s="822"/>
      <c r="K288" s="823"/>
      <c r="L288" s="824"/>
      <c r="M288" s="115"/>
      <c r="N288" s="116"/>
      <c r="O288" s="117"/>
      <c r="P288" s="108"/>
    </row>
    <row r="289" spans="1:16" s="101" customFormat="1" ht="20.149999999999999" customHeight="1">
      <c r="A289" s="807" t="s">
        <v>160</v>
      </c>
      <c r="B289" s="808"/>
      <c r="C289" s="825" t="str">
        <f>IF(G287="","",SUM(F293:F302))</f>
        <v/>
      </c>
      <c r="D289" s="825"/>
      <c r="E289" s="813" t="s">
        <v>162</v>
      </c>
      <c r="F289" s="813"/>
      <c r="G289" s="118" t="str">
        <f>IF(G287="","",C289/G287)</f>
        <v/>
      </c>
      <c r="H289" s="96"/>
      <c r="I289" s="807" t="s">
        <v>160</v>
      </c>
      <c r="J289" s="808"/>
      <c r="K289" s="825" t="str">
        <f>IF(O287="","",SUM(N293:N302))</f>
        <v/>
      </c>
      <c r="L289" s="825"/>
      <c r="M289" s="813" t="s">
        <v>162</v>
      </c>
      <c r="N289" s="813"/>
      <c r="O289" s="118" t="str">
        <f>IF(O287="","",K289/O287)</f>
        <v/>
      </c>
      <c r="P289" s="108"/>
    </row>
    <row r="290" spans="1:16" s="101" customFormat="1" ht="20.149999999999999" customHeight="1">
      <c r="A290" s="814" t="s">
        <v>161</v>
      </c>
      <c r="B290" s="815"/>
      <c r="C290" s="816" t="str">
        <f>IF(G287="","",SUM(F293:F303))</f>
        <v/>
      </c>
      <c r="D290" s="816"/>
      <c r="E290" s="817" t="s">
        <v>163</v>
      </c>
      <c r="F290" s="817"/>
      <c r="G290" s="119" t="str">
        <f>IF(G287="","",C290/G287)</f>
        <v/>
      </c>
      <c r="H290" s="96"/>
      <c r="I290" s="814" t="s">
        <v>161</v>
      </c>
      <c r="J290" s="815"/>
      <c r="K290" s="816" t="str">
        <f>IF(O287="","",SUM(N293:N303))</f>
        <v/>
      </c>
      <c r="L290" s="816"/>
      <c r="M290" s="817" t="s">
        <v>163</v>
      </c>
      <c r="N290" s="817"/>
      <c r="O290" s="119" t="str">
        <f>IF(O287="","",K290/O287)</f>
        <v/>
      </c>
      <c r="P290" s="108"/>
    </row>
    <row r="291" spans="1:16" s="101" customFormat="1" ht="20.149999999999999" customHeight="1">
      <c r="A291" s="818" t="s">
        <v>265</v>
      </c>
      <c r="B291" s="819"/>
      <c r="C291" s="819"/>
      <c r="D291" s="819"/>
      <c r="E291" s="819"/>
      <c r="F291" s="819"/>
      <c r="G291" s="820"/>
      <c r="H291" s="96"/>
      <c r="I291" s="818" t="s">
        <v>265</v>
      </c>
      <c r="J291" s="819"/>
      <c r="K291" s="819"/>
      <c r="L291" s="819"/>
      <c r="M291" s="819"/>
      <c r="N291" s="819"/>
      <c r="O291" s="820"/>
      <c r="P291" s="108"/>
    </row>
    <row r="292" spans="1:16" s="101" customFormat="1" ht="20.149999999999999" customHeight="1">
      <c r="A292" s="807" t="s">
        <v>52</v>
      </c>
      <c r="B292" s="808"/>
      <c r="C292" s="808"/>
      <c r="D292" s="120" t="s">
        <v>19</v>
      </c>
      <c r="E292" s="120" t="s">
        <v>38</v>
      </c>
      <c r="F292" s="120" t="s">
        <v>39</v>
      </c>
      <c r="G292" s="121" t="s">
        <v>40</v>
      </c>
      <c r="H292" s="96"/>
      <c r="I292" s="807" t="s">
        <v>52</v>
      </c>
      <c r="J292" s="808"/>
      <c r="K292" s="808"/>
      <c r="L292" s="120" t="s">
        <v>19</v>
      </c>
      <c r="M292" s="120" t="s">
        <v>38</v>
      </c>
      <c r="N292" s="120" t="s">
        <v>39</v>
      </c>
      <c r="O292" s="121" t="s">
        <v>40</v>
      </c>
      <c r="P292" s="108"/>
    </row>
    <row r="293" spans="1:16" s="101" customFormat="1" ht="20.149999999999999" customHeight="1">
      <c r="A293" s="811"/>
      <c r="B293" s="812"/>
      <c r="C293" s="812"/>
      <c r="D293" s="122"/>
      <c r="E293" s="123" t="s">
        <v>38</v>
      </c>
      <c r="F293" s="124"/>
      <c r="G293" s="125">
        <f>D293*F293</f>
        <v>0</v>
      </c>
      <c r="H293" s="96"/>
      <c r="I293" s="811"/>
      <c r="J293" s="812"/>
      <c r="K293" s="812"/>
      <c r="L293" s="122"/>
      <c r="M293" s="123" t="s">
        <v>38</v>
      </c>
      <c r="N293" s="124"/>
      <c r="O293" s="125">
        <f>L293*N293</f>
        <v>0</v>
      </c>
      <c r="P293" s="108"/>
    </row>
    <row r="294" spans="1:16" s="101" customFormat="1" ht="20.149999999999999" customHeight="1">
      <c r="A294" s="802"/>
      <c r="B294" s="803"/>
      <c r="C294" s="803"/>
      <c r="D294" s="126"/>
      <c r="E294" s="127" t="s">
        <v>38</v>
      </c>
      <c r="F294" s="126"/>
      <c r="G294" s="128">
        <f t="shared" ref="G294:G302" si="22">D294*F294</f>
        <v>0</v>
      </c>
      <c r="H294" s="96"/>
      <c r="I294" s="802"/>
      <c r="J294" s="803"/>
      <c r="K294" s="803"/>
      <c r="L294" s="126"/>
      <c r="M294" s="127" t="s">
        <v>38</v>
      </c>
      <c r="N294" s="126"/>
      <c r="O294" s="128">
        <f t="shared" ref="O294:O302" si="23">L294*N294</f>
        <v>0</v>
      </c>
      <c r="P294" s="108"/>
    </row>
    <row r="295" spans="1:16" s="101" customFormat="1" ht="20.149999999999999" customHeight="1">
      <c r="A295" s="802"/>
      <c r="B295" s="803"/>
      <c r="C295" s="803"/>
      <c r="D295" s="126"/>
      <c r="E295" s="127" t="s">
        <v>38</v>
      </c>
      <c r="F295" s="126"/>
      <c r="G295" s="128">
        <f t="shared" si="22"/>
        <v>0</v>
      </c>
      <c r="H295" s="96"/>
      <c r="I295" s="802"/>
      <c r="J295" s="803"/>
      <c r="K295" s="803"/>
      <c r="L295" s="126"/>
      <c r="M295" s="127" t="s">
        <v>38</v>
      </c>
      <c r="N295" s="126"/>
      <c r="O295" s="128">
        <f t="shared" si="23"/>
        <v>0</v>
      </c>
      <c r="P295" s="108"/>
    </row>
    <row r="296" spans="1:16" s="101" customFormat="1" ht="20.149999999999999" customHeight="1">
      <c r="A296" s="802"/>
      <c r="B296" s="803"/>
      <c r="C296" s="803"/>
      <c r="D296" s="126"/>
      <c r="E296" s="127" t="s">
        <v>38</v>
      </c>
      <c r="F296" s="126"/>
      <c r="G296" s="128">
        <f t="shared" si="22"/>
        <v>0</v>
      </c>
      <c r="H296" s="96"/>
      <c r="I296" s="802"/>
      <c r="J296" s="803"/>
      <c r="K296" s="803"/>
      <c r="L296" s="126"/>
      <c r="M296" s="127" t="s">
        <v>38</v>
      </c>
      <c r="N296" s="126"/>
      <c r="O296" s="128">
        <f t="shared" si="23"/>
        <v>0</v>
      </c>
      <c r="P296" s="108"/>
    </row>
    <row r="297" spans="1:16" s="101" customFormat="1" ht="20.149999999999999" customHeight="1">
      <c r="A297" s="802"/>
      <c r="B297" s="803"/>
      <c r="C297" s="803"/>
      <c r="D297" s="126"/>
      <c r="E297" s="127" t="s">
        <v>38</v>
      </c>
      <c r="F297" s="126"/>
      <c r="G297" s="128">
        <f t="shared" si="22"/>
        <v>0</v>
      </c>
      <c r="H297" s="96"/>
      <c r="I297" s="802"/>
      <c r="J297" s="803"/>
      <c r="K297" s="803"/>
      <c r="L297" s="126"/>
      <c r="M297" s="127" t="s">
        <v>38</v>
      </c>
      <c r="N297" s="126"/>
      <c r="O297" s="128">
        <f t="shared" si="23"/>
        <v>0</v>
      </c>
      <c r="P297" s="108"/>
    </row>
    <row r="298" spans="1:16" s="101" customFormat="1" ht="20.149999999999999" customHeight="1">
      <c r="A298" s="802"/>
      <c r="B298" s="803"/>
      <c r="C298" s="803"/>
      <c r="D298" s="126"/>
      <c r="E298" s="127" t="s">
        <v>38</v>
      </c>
      <c r="F298" s="126"/>
      <c r="G298" s="128">
        <f t="shared" si="22"/>
        <v>0</v>
      </c>
      <c r="H298" s="96"/>
      <c r="I298" s="802"/>
      <c r="J298" s="803"/>
      <c r="K298" s="803"/>
      <c r="L298" s="126"/>
      <c r="M298" s="127" t="s">
        <v>38</v>
      </c>
      <c r="N298" s="126"/>
      <c r="O298" s="128">
        <f t="shared" si="23"/>
        <v>0</v>
      </c>
      <c r="P298" s="108"/>
    </row>
    <row r="299" spans="1:16" s="101" customFormat="1" ht="20.149999999999999" customHeight="1">
      <c r="A299" s="802"/>
      <c r="B299" s="803"/>
      <c r="C299" s="803"/>
      <c r="D299" s="126"/>
      <c r="E299" s="127" t="s">
        <v>38</v>
      </c>
      <c r="F299" s="126"/>
      <c r="G299" s="128">
        <f t="shared" si="22"/>
        <v>0</v>
      </c>
      <c r="H299" s="96"/>
      <c r="I299" s="802"/>
      <c r="J299" s="803"/>
      <c r="K299" s="803"/>
      <c r="L299" s="126"/>
      <c r="M299" s="127" t="s">
        <v>38</v>
      </c>
      <c r="N299" s="126"/>
      <c r="O299" s="128">
        <f t="shared" si="23"/>
        <v>0</v>
      </c>
      <c r="P299" s="108"/>
    </row>
    <row r="300" spans="1:16" s="101" customFormat="1" ht="20.149999999999999" customHeight="1">
      <c r="A300" s="802"/>
      <c r="B300" s="803"/>
      <c r="C300" s="803"/>
      <c r="D300" s="126"/>
      <c r="E300" s="127" t="s">
        <v>38</v>
      </c>
      <c r="F300" s="126"/>
      <c r="G300" s="128">
        <f t="shared" si="22"/>
        <v>0</v>
      </c>
      <c r="H300" s="96"/>
      <c r="I300" s="802"/>
      <c r="J300" s="803"/>
      <c r="K300" s="803"/>
      <c r="L300" s="126"/>
      <c r="M300" s="127" t="s">
        <v>38</v>
      </c>
      <c r="N300" s="126"/>
      <c r="O300" s="128">
        <f t="shared" si="23"/>
        <v>0</v>
      </c>
      <c r="P300" s="108"/>
    </row>
    <row r="301" spans="1:16" s="101" customFormat="1" ht="20.149999999999999" customHeight="1">
      <c r="A301" s="802"/>
      <c r="B301" s="803"/>
      <c r="C301" s="803"/>
      <c r="D301" s="126"/>
      <c r="E301" s="127" t="s">
        <v>38</v>
      </c>
      <c r="F301" s="126"/>
      <c r="G301" s="128">
        <f t="shared" si="22"/>
        <v>0</v>
      </c>
      <c r="H301" s="96"/>
      <c r="I301" s="802"/>
      <c r="J301" s="803"/>
      <c r="K301" s="803"/>
      <c r="L301" s="126"/>
      <c r="M301" s="127" t="s">
        <v>38</v>
      </c>
      <c r="N301" s="126"/>
      <c r="O301" s="128">
        <f t="shared" si="23"/>
        <v>0</v>
      </c>
      <c r="P301" s="108"/>
    </row>
    <row r="302" spans="1:16" s="101" customFormat="1" ht="20.149999999999999" customHeight="1">
      <c r="A302" s="802"/>
      <c r="B302" s="803"/>
      <c r="C302" s="803"/>
      <c r="D302" s="126"/>
      <c r="E302" s="127" t="s">
        <v>38</v>
      </c>
      <c r="F302" s="126"/>
      <c r="G302" s="128">
        <f t="shared" si="22"/>
        <v>0</v>
      </c>
      <c r="H302" s="96"/>
      <c r="I302" s="802"/>
      <c r="J302" s="803"/>
      <c r="K302" s="803"/>
      <c r="L302" s="126"/>
      <c r="M302" s="127" t="s">
        <v>38</v>
      </c>
      <c r="N302" s="126"/>
      <c r="O302" s="128">
        <f t="shared" si="23"/>
        <v>0</v>
      </c>
      <c r="P302" s="108"/>
    </row>
    <row r="303" spans="1:16" s="101" customFormat="1" ht="20.149999999999999" customHeight="1">
      <c r="A303" s="804" t="s">
        <v>164</v>
      </c>
      <c r="B303" s="805"/>
      <c r="C303" s="806"/>
      <c r="D303" s="129"/>
      <c r="E303" s="130" t="s">
        <v>38</v>
      </c>
      <c r="F303" s="131"/>
      <c r="G303" s="132">
        <f>D303*F303</f>
        <v>0</v>
      </c>
      <c r="H303" s="96"/>
      <c r="I303" s="804" t="s">
        <v>164</v>
      </c>
      <c r="J303" s="805"/>
      <c r="K303" s="806"/>
      <c r="L303" s="129"/>
      <c r="M303" s="130" t="s">
        <v>38</v>
      </c>
      <c r="N303" s="131"/>
      <c r="O303" s="132">
        <f>L303*N303</f>
        <v>0</v>
      </c>
      <c r="P303" s="108"/>
    </row>
    <row r="304" spans="1:16" s="101" customFormat="1" ht="20.149999999999999" customHeight="1">
      <c r="A304" s="807" t="s">
        <v>154</v>
      </c>
      <c r="B304" s="808"/>
      <c r="C304" s="808"/>
      <c r="D304" s="808"/>
      <c r="E304" s="808"/>
      <c r="F304" s="808"/>
      <c r="G304" s="133">
        <f>SUM(G293:G303)</f>
        <v>0</v>
      </c>
      <c r="H304" s="96"/>
      <c r="I304" s="807" t="s">
        <v>154</v>
      </c>
      <c r="J304" s="808"/>
      <c r="K304" s="808"/>
      <c r="L304" s="808"/>
      <c r="M304" s="808"/>
      <c r="N304" s="808"/>
      <c r="O304" s="133">
        <f>SUM(O293:O303)</f>
        <v>0</v>
      </c>
      <c r="P304" s="108"/>
    </row>
    <row r="305" spans="1:16" s="101" customFormat="1" ht="20.149999999999999" customHeight="1">
      <c r="A305" s="809" t="s">
        <v>270</v>
      </c>
      <c r="B305" s="810"/>
      <c r="C305" s="810"/>
      <c r="D305" s="810"/>
      <c r="E305" s="810"/>
      <c r="F305" s="810"/>
      <c r="G305" s="134"/>
      <c r="H305" s="96"/>
      <c r="I305" s="809" t="s">
        <v>270</v>
      </c>
      <c r="J305" s="810"/>
      <c r="K305" s="810"/>
      <c r="L305" s="810"/>
      <c r="M305" s="810"/>
      <c r="N305" s="810"/>
      <c r="O305" s="134"/>
      <c r="P305" s="108"/>
    </row>
    <row r="306" spans="1:16" s="101" customFormat="1" ht="20.149999999999999" customHeight="1">
      <c r="A306" s="807" t="s">
        <v>155</v>
      </c>
      <c r="B306" s="808"/>
      <c r="C306" s="808"/>
      <c r="D306" s="808"/>
      <c r="E306" s="808"/>
      <c r="F306" s="808"/>
      <c r="G306" s="133">
        <f>G304+G305</f>
        <v>0</v>
      </c>
      <c r="H306" s="96"/>
      <c r="I306" s="807" t="s">
        <v>155</v>
      </c>
      <c r="J306" s="808"/>
      <c r="K306" s="808"/>
      <c r="L306" s="808"/>
      <c r="M306" s="808"/>
      <c r="N306" s="808"/>
      <c r="O306" s="133">
        <f>O304+O305</f>
        <v>0</v>
      </c>
      <c r="P306" s="108"/>
    </row>
    <row r="307" spans="1:16" s="101" customFormat="1" ht="20.149999999999999" customHeight="1">
      <c r="A307" s="136"/>
      <c r="B307" s="136"/>
      <c r="C307" s="136"/>
      <c r="D307" s="136"/>
      <c r="E307" s="136"/>
      <c r="F307" s="136"/>
      <c r="G307" s="182">
        <v>25</v>
      </c>
      <c r="H307" s="137"/>
      <c r="I307" s="136"/>
      <c r="J307" s="136"/>
      <c r="K307" s="136"/>
      <c r="L307" s="136"/>
      <c r="M307" s="136"/>
      <c r="N307" s="136"/>
      <c r="O307" s="182">
        <v>26</v>
      </c>
      <c r="P307" s="108"/>
    </row>
    <row r="308" spans="1:16" s="101" customFormat="1" ht="20.149999999999999" customHeight="1">
      <c r="A308" s="827" t="s">
        <v>450</v>
      </c>
      <c r="B308" s="828"/>
      <c r="C308" s="833"/>
      <c r="D308" s="833"/>
      <c r="E308" s="833"/>
      <c r="F308" s="833"/>
      <c r="G308" s="834"/>
      <c r="H308" s="96"/>
      <c r="I308" s="827" t="s">
        <v>450</v>
      </c>
      <c r="J308" s="828"/>
      <c r="K308" s="833"/>
      <c r="L308" s="833"/>
      <c r="M308" s="833"/>
      <c r="N308" s="833"/>
      <c r="O308" s="834"/>
      <c r="P308" s="108"/>
    </row>
    <row r="309" spans="1:16" s="101" customFormat="1" ht="20.149999999999999" customHeight="1">
      <c r="A309" s="835" t="s">
        <v>37</v>
      </c>
      <c r="B309" s="836"/>
      <c r="C309" s="837"/>
      <c r="D309" s="837"/>
      <c r="E309" s="837"/>
      <c r="F309" s="837"/>
      <c r="G309" s="838"/>
      <c r="H309" s="96"/>
      <c r="I309" s="835" t="s">
        <v>37</v>
      </c>
      <c r="J309" s="836"/>
      <c r="K309" s="837"/>
      <c r="L309" s="837"/>
      <c r="M309" s="837"/>
      <c r="N309" s="837"/>
      <c r="O309" s="838"/>
      <c r="P309" s="108"/>
    </row>
    <row r="310" spans="1:16" s="101" customFormat="1" ht="20.149999999999999" customHeight="1">
      <c r="A310" s="821" t="s">
        <v>159</v>
      </c>
      <c r="B310" s="822"/>
      <c r="C310" s="839"/>
      <c r="D310" s="839"/>
      <c r="E310" s="840"/>
      <c r="F310" s="840"/>
      <c r="G310" s="841"/>
      <c r="H310" s="96"/>
      <c r="I310" s="821" t="s">
        <v>159</v>
      </c>
      <c r="J310" s="822"/>
      <c r="K310" s="839"/>
      <c r="L310" s="839"/>
      <c r="M310" s="840"/>
      <c r="N310" s="840"/>
      <c r="O310" s="841"/>
      <c r="P310" s="108"/>
    </row>
    <row r="311" spans="1:16" s="101" customFormat="1" ht="20.149999999999999" customHeight="1">
      <c r="A311" s="110" t="s">
        <v>156</v>
      </c>
      <c r="B311" s="808" t="s">
        <v>157</v>
      </c>
      <c r="C311" s="808"/>
      <c r="D311" s="826"/>
      <c r="E311" s="826"/>
      <c r="F311" s="111" t="s">
        <v>158</v>
      </c>
      <c r="G311" s="112"/>
      <c r="H311" s="135"/>
      <c r="I311" s="110" t="s">
        <v>156</v>
      </c>
      <c r="J311" s="808" t="s">
        <v>157</v>
      </c>
      <c r="K311" s="808"/>
      <c r="L311" s="826"/>
      <c r="M311" s="826"/>
      <c r="N311" s="111" t="s">
        <v>158</v>
      </c>
      <c r="O311" s="112"/>
      <c r="P311" s="108"/>
    </row>
    <row r="312" spans="1:16" s="101" customFormat="1" ht="20.149999999999999" customHeight="1">
      <c r="A312" s="827" t="s">
        <v>171</v>
      </c>
      <c r="B312" s="828"/>
      <c r="C312" s="829">
        <f>C310-D311-G311</f>
        <v>0</v>
      </c>
      <c r="D312" s="830"/>
      <c r="E312" s="831" t="s">
        <v>453</v>
      </c>
      <c r="F312" s="832"/>
      <c r="G312" s="114" t="str">
        <f>IF(C312*C313=0,"",C312*C313)</f>
        <v/>
      </c>
      <c r="H312" s="96"/>
      <c r="I312" s="827" t="s">
        <v>171</v>
      </c>
      <c r="J312" s="828"/>
      <c r="K312" s="829">
        <f>K310-L311-O311</f>
        <v>0</v>
      </c>
      <c r="L312" s="830"/>
      <c r="M312" s="831" t="s">
        <v>453</v>
      </c>
      <c r="N312" s="832"/>
      <c r="O312" s="114" t="str">
        <f>IF(K312*K313=0,"",K312*K313)</f>
        <v/>
      </c>
      <c r="P312" s="108"/>
    </row>
    <row r="313" spans="1:16" s="101" customFormat="1" ht="20.149999999999999" customHeight="1">
      <c r="A313" s="821" t="s">
        <v>451</v>
      </c>
      <c r="B313" s="822"/>
      <c r="C313" s="823"/>
      <c r="D313" s="824"/>
      <c r="E313" s="115"/>
      <c r="F313" s="116"/>
      <c r="G313" s="117"/>
      <c r="H313" s="96"/>
      <c r="I313" s="821" t="s">
        <v>451</v>
      </c>
      <c r="J313" s="822"/>
      <c r="K313" s="823"/>
      <c r="L313" s="824"/>
      <c r="M313" s="115"/>
      <c r="N313" s="116"/>
      <c r="O313" s="117"/>
      <c r="P313" s="108"/>
    </row>
    <row r="314" spans="1:16" s="101" customFormat="1" ht="20.149999999999999" customHeight="1">
      <c r="A314" s="807" t="s">
        <v>160</v>
      </c>
      <c r="B314" s="808"/>
      <c r="C314" s="825" t="str">
        <f>IF(G312="","",SUM(F318:F327))</f>
        <v/>
      </c>
      <c r="D314" s="825"/>
      <c r="E314" s="813" t="s">
        <v>162</v>
      </c>
      <c r="F314" s="813"/>
      <c r="G314" s="118" t="str">
        <f>IF(G312="","",C314/G312)</f>
        <v/>
      </c>
      <c r="H314" s="96"/>
      <c r="I314" s="807" t="s">
        <v>160</v>
      </c>
      <c r="J314" s="808"/>
      <c r="K314" s="825" t="str">
        <f>IF(O312="","",SUM(N318:N327))</f>
        <v/>
      </c>
      <c r="L314" s="825"/>
      <c r="M314" s="813" t="s">
        <v>162</v>
      </c>
      <c r="N314" s="813"/>
      <c r="O314" s="118" t="str">
        <f>IF(O312="","",K314/O312)</f>
        <v/>
      </c>
      <c r="P314" s="108"/>
    </row>
    <row r="315" spans="1:16" s="101" customFormat="1" ht="20.149999999999999" customHeight="1">
      <c r="A315" s="814" t="s">
        <v>161</v>
      </c>
      <c r="B315" s="815"/>
      <c r="C315" s="816" t="str">
        <f>IF(G312="","",SUM(F318:F328))</f>
        <v/>
      </c>
      <c r="D315" s="816"/>
      <c r="E315" s="817" t="s">
        <v>163</v>
      </c>
      <c r="F315" s="817"/>
      <c r="G315" s="119" t="str">
        <f>IF(G312="","",C315/G312)</f>
        <v/>
      </c>
      <c r="H315" s="96"/>
      <c r="I315" s="814" t="s">
        <v>161</v>
      </c>
      <c r="J315" s="815"/>
      <c r="K315" s="816" t="str">
        <f>IF(O312="","",SUM(N318:N328))</f>
        <v/>
      </c>
      <c r="L315" s="816"/>
      <c r="M315" s="817" t="s">
        <v>163</v>
      </c>
      <c r="N315" s="817"/>
      <c r="O315" s="119" t="str">
        <f>IF(O312="","",K315/O312)</f>
        <v/>
      </c>
      <c r="P315" s="108"/>
    </row>
    <row r="316" spans="1:16" s="101" customFormat="1" ht="20.149999999999999" customHeight="1">
      <c r="A316" s="818" t="s">
        <v>265</v>
      </c>
      <c r="B316" s="819"/>
      <c r="C316" s="819"/>
      <c r="D316" s="819"/>
      <c r="E316" s="819"/>
      <c r="F316" s="819"/>
      <c r="G316" s="820"/>
      <c r="H316" s="96"/>
      <c r="I316" s="818" t="s">
        <v>265</v>
      </c>
      <c r="J316" s="819"/>
      <c r="K316" s="819"/>
      <c r="L316" s="819"/>
      <c r="M316" s="819"/>
      <c r="N316" s="819"/>
      <c r="O316" s="820"/>
      <c r="P316" s="108"/>
    </row>
    <row r="317" spans="1:16" s="101" customFormat="1" ht="20.149999999999999" customHeight="1">
      <c r="A317" s="807" t="s">
        <v>52</v>
      </c>
      <c r="B317" s="808"/>
      <c r="C317" s="808"/>
      <c r="D317" s="120" t="s">
        <v>19</v>
      </c>
      <c r="E317" s="120" t="s">
        <v>38</v>
      </c>
      <c r="F317" s="120" t="s">
        <v>39</v>
      </c>
      <c r="G317" s="121" t="s">
        <v>40</v>
      </c>
      <c r="H317" s="96"/>
      <c r="I317" s="807" t="s">
        <v>52</v>
      </c>
      <c r="J317" s="808"/>
      <c r="K317" s="808"/>
      <c r="L317" s="120" t="s">
        <v>19</v>
      </c>
      <c r="M317" s="120" t="s">
        <v>38</v>
      </c>
      <c r="N317" s="120" t="s">
        <v>39</v>
      </c>
      <c r="O317" s="121" t="s">
        <v>40</v>
      </c>
      <c r="P317" s="108"/>
    </row>
    <row r="318" spans="1:16" s="101" customFormat="1" ht="20.149999999999999" customHeight="1">
      <c r="A318" s="811"/>
      <c r="B318" s="812"/>
      <c r="C318" s="812"/>
      <c r="D318" s="122"/>
      <c r="E318" s="123" t="s">
        <v>38</v>
      </c>
      <c r="F318" s="124"/>
      <c r="G318" s="125">
        <f>D318*F318</f>
        <v>0</v>
      </c>
      <c r="H318" s="96"/>
      <c r="I318" s="811"/>
      <c r="J318" s="812"/>
      <c r="K318" s="812"/>
      <c r="L318" s="122"/>
      <c r="M318" s="123" t="s">
        <v>38</v>
      </c>
      <c r="N318" s="124"/>
      <c r="O318" s="125">
        <f>L318*N318</f>
        <v>0</v>
      </c>
      <c r="P318" s="108"/>
    </row>
    <row r="319" spans="1:16" s="101" customFormat="1" ht="20.149999999999999" customHeight="1">
      <c r="A319" s="802"/>
      <c r="B319" s="803"/>
      <c r="C319" s="803"/>
      <c r="D319" s="126"/>
      <c r="E319" s="127" t="s">
        <v>38</v>
      </c>
      <c r="F319" s="126"/>
      <c r="G319" s="128">
        <f t="shared" ref="G319:G327" si="24">D319*F319</f>
        <v>0</v>
      </c>
      <c r="H319" s="96"/>
      <c r="I319" s="802"/>
      <c r="J319" s="803"/>
      <c r="K319" s="803"/>
      <c r="L319" s="126"/>
      <c r="M319" s="127" t="s">
        <v>38</v>
      </c>
      <c r="N319" s="126"/>
      <c r="O319" s="128">
        <f t="shared" ref="O319:O327" si="25">L319*N319</f>
        <v>0</v>
      </c>
      <c r="P319" s="108"/>
    </row>
    <row r="320" spans="1:16" s="101" customFormat="1" ht="20.149999999999999" customHeight="1">
      <c r="A320" s="802"/>
      <c r="B320" s="803"/>
      <c r="C320" s="803"/>
      <c r="D320" s="126"/>
      <c r="E320" s="127" t="s">
        <v>38</v>
      </c>
      <c r="F320" s="126"/>
      <c r="G320" s="128">
        <f t="shared" si="24"/>
        <v>0</v>
      </c>
      <c r="H320" s="96"/>
      <c r="I320" s="802"/>
      <c r="J320" s="803"/>
      <c r="K320" s="803"/>
      <c r="L320" s="126"/>
      <c r="M320" s="127" t="s">
        <v>38</v>
      </c>
      <c r="N320" s="126"/>
      <c r="O320" s="128">
        <f t="shared" si="25"/>
        <v>0</v>
      </c>
      <c r="P320" s="108"/>
    </row>
    <row r="321" spans="1:16" s="101" customFormat="1" ht="20.149999999999999" customHeight="1">
      <c r="A321" s="802"/>
      <c r="B321" s="803"/>
      <c r="C321" s="803"/>
      <c r="D321" s="126"/>
      <c r="E321" s="127" t="s">
        <v>38</v>
      </c>
      <c r="F321" s="126"/>
      <c r="G321" s="128">
        <f t="shared" si="24"/>
        <v>0</v>
      </c>
      <c r="H321" s="96"/>
      <c r="I321" s="802"/>
      <c r="J321" s="803"/>
      <c r="K321" s="803"/>
      <c r="L321" s="126"/>
      <c r="M321" s="127" t="s">
        <v>38</v>
      </c>
      <c r="N321" s="126"/>
      <c r="O321" s="128">
        <f t="shared" si="25"/>
        <v>0</v>
      </c>
      <c r="P321" s="108"/>
    </row>
    <row r="322" spans="1:16" s="101" customFormat="1" ht="20.149999999999999" customHeight="1">
      <c r="A322" s="802"/>
      <c r="B322" s="803"/>
      <c r="C322" s="803"/>
      <c r="D322" s="126"/>
      <c r="E322" s="127" t="s">
        <v>38</v>
      </c>
      <c r="F322" s="126"/>
      <c r="G322" s="128">
        <f t="shared" si="24"/>
        <v>0</v>
      </c>
      <c r="H322" s="96"/>
      <c r="I322" s="802"/>
      <c r="J322" s="803"/>
      <c r="K322" s="803"/>
      <c r="L322" s="126"/>
      <c r="M322" s="127" t="s">
        <v>38</v>
      </c>
      <c r="N322" s="126"/>
      <c r="O322" s="128">
        <f t="shared" si="25"/>
        <v>0</v>
      </c>
      <c r="P322" s="108"/>
    </row>
    <row r="323" spans="1:16" s="101" customFormat="1" ht="20.149999999999999" customHeight="1">
      <c r="A323" s="802"/>
      <c r="B323" s="803"/>
      <c r="C323" s="803"/>
      <c r="D323" s="126"/>
      <c r="E323" s="127" t="s">
        <v>38</v>
      </c>
      <c r="F323" s="126"/>
      <c r="G323" s="128">
        <f t="shared" si="24"/>
        <v>0</v>
      </c>
      <c r="H323" s="96"/>
      <c r="I323" s="802"/>
      <c r="J323" s="803"/>
      <c r="K323" s="803"/>
      <c r="L323" s="126"/>
      <c r="M323" s="127" t="s">
        <v>38</v>
      </c>
      <c r="N323" s="126"/>
      <c r="O323" s="128">
        <f t="shared" si="25"/>
        <v>0</v>
      </c>
      <c r="P323" s="108"/>
    </row>
    <row r="324" spans="1:16" s="101" customFormat="1" ht="20.149999999999999" customHeight="1">
      <c r="A324" s="802"/>
      <c r="B324" s="803"/>
      <c r="C324" s="803"/>
      <c r="D324" s="126"/>
      <c r="E324" s="127" t="s">
        <v>38</v>
      </c>
      <c r="F324" s="126"/>
      <c r="G324" s="128">
        <f t="shared" si="24"/>
        <v>0</v>
      </c>
      <c r="H324" s="96"/>
      <c r="I324" s="802"/>
      <c r="J324" s="803"/>
      <c r="K324" s="803"/>
      <c r="L324" s="126"/>
      <c r="M324" s="127" t="s">
        <v>38</v>
      </c>
      <c r="N324" s="126"/>
      <c r="O324" s="128">
        <f t="shared" si="25"/>
        <v>0</v>
      </c>
      <c r="P324" s="108"/>
    </row>
    <row r="325" spans="1:16" s="101" customFormat="1" ht="20.149999999999999" customHeight="1">
      <c r="A325" s="802"/>
      <c r="B325" s="803"/>
      <c r="C325" s="803"/>
      <c r="D325" s="126"/>
      <c r="E325" s="127" t="s">
        <v>38</v>
      </c>
      <c r="F325" s="126"/>
      <c r="G325" s="128">
        <f t="shared" si="24"/>
        <v>0</v>
      </c>
      <c r="H325" s="96"/>
      <c r="I325" s="802"/>
      <c r="J325" s="803"/>
      <c r="K325" s="803"/>
      <c r="L325" s="126"/>
      <c r="M325" s="127" t="s">
        <v>38</v>
      </c>
      <c r="N325" s="126"/>
      <c r="O325" s="128">
        <f t="shared" si="25"/>
        <v>0</v>
      </c>
      <c r="P325" s="108"/>
    </row>
    <row r="326" spans="1:16" s="101" customFormat="1" ht="20.149999999999999" customHeight="1">
      <c r="A326" s="802"/>
      <c r="B326" s="803"/>
      <c r="C326" s="803"/>
      <c r="D326" s="126"/>
      <c r="E326" s="127" t="s">
        <v>38</v>
      </c>
      <c r="F326" s="126"/>
      <c r="G326" s="128">
        <f t="shared" si="24"/>
        <v>0</v>
      </c>
      <c r="H326" s="96"/>
      <c r="I326" s="802"/>
      <c r="J326" s="803"/>
      <c r="K326" s="803"/>
      <c r="L326" s="126"/>
      <c r="M326" s="127" t="s">
        <v>38</v>
      </c>
      <c r="N326" s="126"/>
      <c r="O326" s="128">
        <f t="shared" si="25"/>
        <v>0</v>
      </c>
      <c r="P326" s="108"/>
    </row>
    <row r="327" spans="1:16" s="101" customFormat="1" ht="20.149999999999999" customHeight="1">
      <c r="A327" s="802"/>
      <c r="B327" s="803"/>
      <c r="C327" s="803"/>
      <c r="D327" s="126"/>
      <c r="E327" s="127" t="s">
        <v>38</v>
      </c>
      <c r="F327" s="126"/>
      <c r="G327" s="128">
        <f t="shared" si="24"/>
        <v>0</v>
      </c>
      <c r="H327" s="96"/>
      <c r="I327" s="802"/>
      <c r="J327" s="803"/>
      <c r="K327" s="803"/>
      <c r="L327" s="126"/>
      <c r="M327" s="127" t="s">
        <v>38</v>
      </c>
      <c r="N327" s="126"/>
      <c r="O327" s="128">
        <f t="shared" si="25"/>
        <v>0</v>
      </c>
      <c r="P327" s="108"/>
    </row>
    <row r="328" spans="1:16" s="101" customFormat="1" ht="20.149999999999999" customHeight="1">
      <c r="A328" s="804" t="s">
        <v>164</v>
      </c>
      <c r="B328" s="805"/>
      <c r="C328" s="806"/>
      <c r="D328" s="129"/>
      <c r="E328" s="130" t="s">
        <v>38</v>
      </c>
      <c r="F328" s="131"/>
      <c r="G328" s="132">
        <f>D328*F328</f>
        <v>0</v>
      </c>
      <c r="H328" s="96"/>
      <c r="I328" s="804" t="s">
        <v>164</v>
      </c>
      <c r="J328" s="805"/>
      <c r="K328" s="806"/>
      <c r="L328" s="129"/>
      <c r="M328" s="130" t="s">
        <v>38</v>
      </c>
      <c r="N328" s="131"/>
      <c r="O328" s="132">
        <f>L328*N328</f>
        <v>0</v>
      </c>
      <c r="P328" s="108"/>
    </row>
    <row r="329" spans="1:16" s="101" customFormat="1" ht="20.149999999999999" customHeight="1">
      <c r="A329" s="807" t="s">
        <v>154</v>
      </c>
      <c r="B329" s="808"/>
      <c r="C329" s="808"/>
      <c r="D329" s="808"/>
      <c r="E329" s="808"/>
      <c r="F329" s="808"/>
      <c r="G329" s="133">
        <f>SUM(G318:G328)</f>
        <v>0</v>
      </c>
      <c r="H329" s="96"/>
      <c r="I329" s="807" t="s">
        <v>154</v>
      </c>
      <c r="J329" s="808"/>
      <c r="K329" s="808"/>
      <c r="L329" s="808"/>
      <c r="M329" s="808"/>
      <c r="N329" s="808"/>
      <c r="O329" s="133">
        <f>SUM(O318:O328)</f>
        <v>0</v>
      </c>
      <c r="P329" s="108"/>
    </row>
    <row r="330" spans="1:16" s="101" customFormat="1" ht="20.149999999999999" customHeight="1">
      <c r="A330" s="809" t="s">
        <v>270</v>
      </c>
      <c r="B330" s="810"/>
      <c r="C330" s="810"/>
      <c r="D330" s="810"/>
      <c r="E330" s="810"/>
      <c r="F330" s="810"/>
      <c r="G330" s="134"/>
      <c r="H330" s="96"/>
      <c r="I330" s="809" t="s">
        <v>270</v>
      </c>
      <c r="J330" s="810"/>
      <c r="K330" s="810"/>
      <c r="L330" s="810"/>
      <c r="M330" s="810"/>
      <c r="N330" s="810"/>
      <c r="O330" s="134"/>
      <c r="P330" s="108"/>
    </row>
    <row r="331" spans="1:16" s="101" customFormat="1" ht="20.149999999999999" customHeight="1">
      <c r="A331" s="807" t="s">
        <v>155</v>
      </c>
      <c r="B331" s="808"/>
      <c r="C331" s="808"/>
      <c r="D331" s="808"/>
      <c r="E331" s="808"/>
      <c r="F331" s="808"/>
      <c r="G331" s="133">
        <f>G329+G330</f>
        <v>0</v>
      </c>
      <c r="H331" s="96"/>
      <c r="I331" s="807" t="s">
        <v>155</v>
      </c>
      <c r="J331" s="808"/>
      <c r="K331" s="808"/>
      <c r="L331" s="808"/>
      <c r="M331" s="808"/>
      <c r="N331" s="808"/>
      <c r="O331" s="133">
        <f>O329+O330</f>
        <v>0</v>
      </c>
      <c r="P331" s="108"/>
    </row>
    <row r="332" spans="1:16" s="101" customFormat="1" ht="20.149999999999999" customHeight="1">
      <c r="A332" s="136"/>
      <c r="B332" s="136"/>
      <c r="C332" s="136"/>
      <c r="D332" s="136"/>
      <c r="E332" s="136"/>
      <c r="F332" s="136"/>
      <c r="G332" s="182">
        <v>27</v>
      </c>
      <c r="H332" s="137"/>
      <c r="I332" s="136"/>
      <c r="J332" s="136"/>
      <c r="K332" s="136"/>
      <c r="L332" s="136"/>
      <c r="M332" s="136"/>
      <c r="N332" s="136"/>
      <c r="O332" s="182">
        <v>28</v>
      </c>
      <c r="P332" s="108"/>
    </row>
    <row r="333" spans="1:16" s="101" customFormat="1" ht="20.149999999999999" customHeight="1">
      <c r="A333" s="827" t="s">
        <v>450</v>
      </c>
      <c r="B333" s="828"/>
      <c r="C333" s="833"/>
      <c r="D333" s="833"/>
      <c r="E333" s="833"/>
      <c r="F333" s="833"/>
      <c r="G333" s="834"/>
      <c r="H333" s="96"/>
      <c r="I333" s="827" t="s">
        <v>450</v>
      </c>
      <c r="J333" s="828"/>
      <c r="K333" s="833"/>
      <c r="L333" s="833"/>
      <c r="M333" s="833"/>
      <c r="N333" s="833"/>
      <c r="O333" s="834"/>
      <c r="P333" s="108"/>
    </row>
    <row r="334" spans="1:16" s="101" customFormat="1" ht="20.149999999999999" customHeight="1">
      <c r="A334" s="835" t="s">
        <v>37</v>
      </c>
      <c r="B334" s="836"/>
      <c r="C334" s="837"/>
      <c r="D334" s="837"/>
      <c r="E334" s="837"/>
      <c r="F334" s="837"/>
      <c r="G334" s="838"/>
      <c r="H334" s="96"/>
      <c r="I334" s="835" t="s">
        <v>37</v>
      </c>
      <c r="J334" s="836"/>
      <c r="K334" s="837"/>
      <c r="L334" s="837"/>
      <c r="M334" s="837"/>
      <c r="N334" s="837"/>
      <c r="O334" s="838"/>
      <c r="P334" s="108"/>
    </row>
    <row r="335" spans="1:16" s="101" customFormat="1" ht="20.149999999999999" customHeight="1">
      <c r="A335" s="821" t="s">
        <v>159</v>
      </c>
      <c r="B335" s="822"/>
      <c r="C335" s="839"/>
      <c r="D335" s="839"/>
      <c r="E335" s="840"/>
      <c r="F335" s="840"/>
      <c r="G335" s="841"/>
      <c r="H335" s="96"/>
      <c r="I335" s="821" t="s">
        <v>159</v>
      </c>
      <c r="J335" s="822"/>
      <c r="K335" s="839"/>
      <c r="L335" s="839"/>
      <c r="M335" s="840"/>
      <c r="N335" s="840"/>
      <c r="O335" s="841"/>
      <c r="P335" s="108"/>
    </row>
    <row r="336" spans="1:16" s="101" customFormat="1" ht="20.149999999999999" customHeight="1">
      <c r="A336" s="110" t="s">
        <v>156</v>
      </c>
      <c r="B336" s="808" t="s">
        <v>157</v>
      </c>
      <c r="C336" s="808"/>
      <c r="D336" s="826"/>
      <c r="E336" s="826"/>
      <c r="F336" s="111" t="s">
        <v>158</v>
      </c>
      <c r="G336" s="112"/>
      <c r="H336" s="135"/>
      <c r="I336" s="110" t="s">
        <v>156</v>
      </c>
      <c r="J336" s="808" t="s">
        <v>157</v>
      </c>
      <c r="K336" s="808"/>
      <c r="L336" s="826"/>
      <c r="M336" s="826"/>
      <c r="N336" s="111" t="s">
        <v>158</v>
      </c>
      <c r="O336" s="112"/>
      <c r="P336" s="108"/>
    </row>
    <row r="337" spans="1:16" s="101" customFormat="1" ht="20.149999999999999" customHeight="1">
      <c r="A337" s="827" t="s">
        <v>171</v>
      </c>
      <c r="B337" s="828"/>
      <c r="C337" s="829">
        <f>C335-D336-G336</f>
        <v>0</v>
      </c>
      <c r="D337" s="830"/>
      <c r="E337" s="831" t="s">
        <v>453</v>
      </c>
      <c r="F337" s="832"/>
      <c r="G337" s="114" t="str">
        <f>IF(C337*C338=0,"",C337*C338)</f>
        <v/>
      </c>
      <c r="H337" s="96"/>
      <c r="I337" s="827" t="s">
        <v>171</v>
      </c>
      <c r="J337" s="828"/>
      <c r="K337" s="829">
        <f>K335-L336-O336</f>
        <v>0</v>
      </c>
      <c r="L337" s="830"/>
      <c r="M337" s="831" t="s">
        <v>453</v>
      </c>
      <c r="N337" s="832"/>
      <c r="O337" s="114" t="str">
        <f>IF(K337*K338=0,"",K337*K338)</f>
        <v/>
      </c>
      <c r="P337" s="108"/>
    </row>
    <row r="338" spans="1:16" s="101" customFormat="1" ht="20.149999999999999" customHeight="1">
      <c r="A338" s="821" t="s">
        <v>451</v>
      </c>
      <c r="B338" s="822"/>
      <c r="C338" s="823"/>
      <c r="D338" s="824"/>
      <c r="E338" s="115"/>
      <c r="F338" s="116"/>
      <c r="G338" s="117"/>
      <c r="H338" s="96"/>
      <c r="I338" s="821" t="s">
        <v>451</v>
      </c>
      <c r="J338" s="822"/>
      <c r="K338" s="823"/>
      <c r="L338" s="824"/>
      <c r="M338" s="115"/>
      <c r="N338" s="116"/>
      <c r="O338" s="117"/>
      <c r="P338" s="108"/>
    </row>
    <row r="339" spans="1:16" s="101" customFormat="1" ht="20.149999999999999" customHeight="1">
      <c r="A339" s="807" t="s">
        <v>160</v>
      </c>
      <c r="B339" s="808"/>
      <c r="C339" s="825" t="str">
        <f>IF(G337="","",SUM(F343:F352))</f>
        <v/>
      </c>
      <c r="D339" s="825"/>
      <c r="E339" s="813" t="s">
        <v>162</v>
      </c>
      <c r="F339" s="813"/>
      <c r="G339" s="118" t="str">
        <f>IF(G337="","",C339/G337)</f>
        <v/>
      </c>
      <c r="H339" s="96"/>
      <c r="I339" s="807" t="s">
        <v>160</v>
      </c>
      <c r="J339" s="808"/>
      <c r="K339" s="825" t="str">
        <f>IF(O337="","",SUM(N343:N352))</f>
        <v/>
      </c>
      <c r="L339" s="825"/>
      <c r="M339" s="813" t="s">
        <v>162</v>
      </c>
      <c r="N339" s="813"/>
      <c r="O339" s="118" t="str">
        <f>IF(O337="","",K339/O337)</f>
        <v/>
      </c>
      <c r="P339" s="108"/>
    </row>
    <row r="340" spans="1:16" s="101" customFormat="1" ht="20.149999999999999" customHeight="1">
      <c r="A340" s="814" t="s">
        <v>161</v>
      </c>
      <c r="B340" s="815"/>
      <c r="C340" s="816" t="str">
        <f>IF(G337="","",SUM(F343:F353))</f>
        <v/>
      </c>
      <c r="D340" s="816"/>
      <c r="E340" s="817" t="s">
        <v>163</v>
      </c>
      <c r="F340" s="817"/>
      <c r="G340" s="119" t="str">
        <f>IF(G337="","",C340/G337)</f>
        <v/>
      </c>
      <c r="H340" s="96"/>
      <c r="I340" s="814" t="s">
        <v>161</v>
      </c>
      <c r="J340" s="815"/>
      <c r="K340" s="816" t="str">
        <f>IF(O337="","",SUM(N343:N353))</f>
        <v/>
      </c>
      <c r="L340" s="816"/>
      <c r="M340" s="817" t="s">
        <v>163</v>
      </c>
      <c r="N340" s="817"/>
      <c r="O340" s="119" t="str">
        <f>IF(O337="","",K340/O337)</f>
        <v/>
      </c>
      <c r="P340" s="108"/>
    </row>
    <row r="341" spans="1:16" s="101" customFormat="1" ht="20.149999999999999" customHeight="1">
      <c r="A341" s="818" t="s">
        <v>265</v>
      </c>
      <c r="B341" s="819"/>
      <c r="C341" s="819"/>
      <c r="D341" s="819"/>
      <c r="E341" s="819"/>
      <c r="F341" s="819"/>
      <c r="G341" s="820"/>
      <c r="H341" s="96"/>
      <c r="I341" s="818" t="s">
        <v>265</v>
      </c>
      <c r="J341" s="819"/>
      <c r="K341" s="819"/>
      <c r="L341" s="819"/>
      <c r="M341" s="819"/>
      <c r="N341" s="819"/>
      <c r="O341" s="820"/>
      <c r="P341" s="108"/>
    </row>
    <row r="342" spans="1:16" s="101" customFormat="1" ht="20.149999999999999" customHeight="1">
      <c r="A342" s="807" t="s">
        <v>52</v>
      </c>
      <c r="B342" s="808"/>
      <c r="C342" s="808"/>
      <c r="D342" s="120" t="s">
        <v>19</v>
      </c>
      <c r="E342" s="120" t="s">
        <v>38</v>
      </c>
      <c r="F342" s="120" t="s">
        <v>39</v>
      </c>
      <c r="G342" s="121" t="s">
        <v>40</v>
      </c>
      <c r="H342" s="96"/>
      <c r="I342" s="807" t="s">
        <v>52</v>
      </c>
      <c r="J342" s="808"/>
      <c r="K342" s="808"/>
      <c r="L342" s="120" t="s">
        <v>19</v>
      </c>
      <c r="M342" s="120" t="s">
        <v>38</v>
      </c>
      <c r="N342" s="120" t="s">
        <v>39</v>
      </c>
      <c r="O342" s="121" t="s">
        <v>40</v>
      </c>
      <c r="P342" s="108"/>
    </row>
    <row r="343" spans="1:16" s="101" customFormat="1" ht="20.149999999999999" customHeight="1">
      <c r="A343" s="811"/>
      <c r="B343" s="812"/>
      <c r="C343" s="812"/>
      <c r="D343" s="122"/>
      <c r="E343" s="123" t="s">
        <v>38</v>
      </c>
      <c r="F343" s="124"/>
      <c r="G343" s="125">
        <f>D343*F343</f>
        <v>0</v>
      </c>
      <c r="H343" s="96"/>
      <c r="I343" s="811"/>
      <c r="J343" s="812"/>
      <c r="K343" s="812"/>
      <c r="L343" s="122"/>
      <c r="M343" s="123" t="s">
        <v>38</v>
      </c>
      <c r="N343" s="124"/>
      <c r="O343" s="125">
        <f>L343*N343</f>
        <v>0</v>
      </c>
      <c r="P343" s="108"/>
    </row>
    <row r="344" spans="1:16" s="101" customFormat="1" ht="20.149999999999999" customHeight="1">
      <c r="A344" s="802"/>
      <c r="B344" s="803"/>
      <c r="C344" s="803"/>
      <c r="D344" s="126"/>
      <c r="E344" s="127" t="s">
        <v>38</v>
      </c>
      <c r="F344" s="126"/>
      <c r="G344" s="128">
        <f t="shared" ref="G344:G352" si="26">D344*F344</f>
        <v>0</v>
      </c>
      <c r="H344" s="96"/>
      <c r="I344" s="802"/>
      <c r="J344" s="803"/>
      <c r="K344" s="803"/>
      <c r="L344" s="126"/>
      <c r="M344" s="127" t="s">
        <v>38</v>
      </c>
      <c r="N344" s="126"/>
      <c r="O344" s="128">
        <f t="shared" ref="O344:O352" si="27">L344*N344</f>
        <v>0</v>
      </c>
      <c r="P344" s="108"/>
    </row>
    <row r="345" spans="1:16" s="101" customFormat="1" ht="20.149999999999999" customHeight="1">
      <c r="A345" s="802"/>
      <c r="B345" s="803"/>
      <c r="C345" s="803"/>
      <c r="D345" s="126"/>
      <c r="E345" s="127" t="s">
        <v>38</v>
      </c>
      <c r="F345" s="126"/>
      <c r="G345" s="128">
        <f t="shared" si="26"/>
        <v>0</v>
      </c>
      <c r="H345" s="96"/>
      <c r="I345" s="802"/>
      <c r="J345" s="803"/>
      <c r="K345" s="803"/>
      <c r="L345" s="126"/>
      <c r="M345" s="127" t="s">
        <v>38</v>
      </c>
      <c r="N345" s="126"/>
      <c r="O345" s="128">
        <f t="shared" si="27"/>
        <v>0</v>
      </c>
      <c r="P345" s="108"/>
    </row>
    <row r="346" spans="1:16" s="101" customFormat="1" ht="20.149999999999999" customHeight="1">
      <c r="A346" s="802"/>
      <c r="B346" s="803"/>
      <c r="C346" s="803"/>
      <c r="D346" s="126"/>
      <c r="E346" s="127" t="s">
        <v>38</v>
      </c>
      <c r="F346" s="126"/>
      <c r="G346" s="128">
        <f t="shared" si="26"/>
        <v>0</v>
      </c>
      <c r="H346" s="96"/>
      <c r="I346" s="802"/>
      <c r="J346" s="803"/>
      <c r="K346" s="803"/>
      <c r="L346" s="126"/>
      <c r="M346" s="127" t="s">
        <v>38</v>
      </c>
      <c r="N346" s="126"/>
      <c r="O346" s="128">
        <f t="shared" si="27"/>
        <v>0</v>
      </c>
      <c r="P346" s="108"/>
    </row>
    <row r="347" spans="1:16" s="101" customFormat="1" ht="20.149999999999999" customHeight="1">
      <c r="A347" s="802"/>
      <c r="B347" s="803"/>
      <c r="C347" s="803"/>
      <c r="D347" s="126"/>
      <c r="E347" s="127" t="s">
        <v>38</v>
      </c>
      <c r="F347" s="126"/>
      <c r="G347" s="128">
        <f t="shared" si="26"/>
        <v>0</v>
      </c>
      <c r="H347" s="96"/>
      <c r="I347" s="802"/>
      <c r="J347" s="803"/>
      <c r="K347" s="803"/>
      <c r="L347" s="126"/>
      <c r="M347" s="127" t="s">
        <v>38</v>
      </c>
      <c r="N347" s="126"/>
      <c r="O347" s="128">
        <f t="shared" si="27"/>
        <v>0</v>
      </c>
      <c r="P347" s="108"/>
    </row>
    <row r="348" spans="1:16" s="101" customFormat="1" ht="20.149999999999999" customHeight="1">
      <c r="A348" s="802"/>
      <c r="B348" s="803"/>
      <c r="C348" s="803"/>
      <c r="D348" s="126"/>
      <c r="E348" s="127" t="s">
        <v>38</v>
      </c>
      <c r="F348" s="126"/>
      <c r="G348" s="128">
        <f t="shared" si="26"/>
        <v>0</v>
      </c>
      <c r="H348" s="96"/>
      <c r="I348" s="802"/>
      <c r="J348" s="803"/>
      <c r="K348" s="803"/>
      <c r="L348" s="126"/>
      <c r="M348" s="127" t="s">
        <v>38</v>
      </c>
      <c r="N348" s="126"/>
      <c r="O348" s="128">
        <f t="shared" si="27"/>
        <v>0</v>
      </c>
      <c r="P348" s="108"/>
    </row>
    <row r="349" spans="1:16" s="101" customFormat="1" ht="20.149999999999999" customHeight="1">
      <c r="A349" s="802"/>
      <c r="B349" s="803"/>
      <c r="C349" s="803"/>
      <c r="D349" s="126"/>
      <c r="E349" s="127" t="s">
        <v>38</v>
      </c>
      <c r="F349" s="126"/>
      <c r="G349" s="128">
        <f t="shared" si="26"/>
        <v>0</v>
      </c>
      <c r="H349" s="96"/>
      <c r="I349" s="802"/>
      <c r="J349" s="803"/>
      <c r="K349" s="803"/>
      <c r="L349" s="126"/>
      <c r="M349" s="127" t="s">
        <v>38</v>
      </c>
      <c r="N349" s="126"/>
      <c r="O349" s="128">
        <f t="shared" si="27"/>
        <v>0</v>
      </c>
      <c r="P349" s="108"/>
    </row>
    <row r="350" spans="1:16" s="101" customFormat="1" ht="20.149999999999999" customHeight="1">
      <c r="A350" s="802"/>
      <c r="B350" s="803"/>
      <c r="C350" s="803"/>
      <c r="D350" s="126"/>
      <c r="E350" s="127" t="s">
        <v>38</v>
      </c>
      <c r="F350" s="126"/>
      <c r="G350" s="128">
        <f t="shared" si="26"/>
        <v>0</v>
      </c>
      <c r="H350" s="96"/>
      <c r="I350" s="802"/>
      <c r="J350" s="803"/>
      <c r="K350" s="803"/>
      <c r="L350" s="126"/>
      <c r="M350" s="127" t="s">
        <v>38</v>
      </c>
      <c r="N350" s="126"/>
      <c r="O350" s="128">
        <f t="shared" si="27"/>
        <v>0</v>
      </c>
      <c r="P350" s="108"/>
    </row>
    <row r="351" spans="1:16" s="101" customFormat="1" ht="20.149999999999999" customHeight="1">
      <c r="A351" s="802"/>
      <c r="B351" s="803"/>
      <c r="C351" s="803"/>
      <c r="D351" s="126"/>
      <c r="E351" s="127" t="s">
        <v>38</v>
      </c>
      <c r="F351" s="126"/>
      <c r="G351" s="128">
        <f t="shared" si="26"/>
        <v>0</v>
      </c>
      <c r="H351" s="96"/>
      <c r="I351" s="802"/>
      <c r="J351" s="803"/>
      <c r="K351" s="803"/>
      <c r="L351" s="126"/>
      <c r="M351" s="127" t="s">
        <v>38</v>
      </c>
      <c r="N351" s="126"/>
      <c r="O351" s="128">
        <f t="shared" si="27"/>
        <v>0</v>
      </c>
      <c r="P351" s="108"/>
    </row>
    <row r="352" spans="1:16" s="101" customFormat="1" ht="20.149999999999999" customHeight="1">
      <c r="A352" s="802"/>
      <c r="B352" s="803"/>
      <c r="C352" s="803"/>
      <c r="D352" s="126"/>
      <c r="E352" s="127" t="s">
        <v>38</v>
      </c>
      <c r="F352" s="126"/>
      <c r="G352" s="128">
        <f t="shared" si="26"/>
        <v>0</v>
      </c>
      <c r="H352" s="96"/>
      <c r="I352" s="802"/>
      <c r="J352" s="803"/>
      <c r="K352" s="803"/>
      <c r="L352" s="126"/>
      <c r="M352" s="127" t="s">
        <v>38</v>
      </c>
      <c r="N352" s="126"/>
      <c r="O352" s="128">
        <f t="shared" si="27"/>
        <v>0</v>
      </c>
      <c r="P352" s="108"/>
    </row>
    <row r="353" spans="1:16" s="101" customFormat="1" ht="20.149999999999999" customHeight="1">
      <c r="A353" s="804" t="s">
        <v>164</v>
      </c>
      <c r="B353" s="805"/>
      <c r="C353" s="806"/>
      <c r="D353" s="129"/>
      <c r="E353" s="130" t="s">
        <v>38</v>
      </c>
      <c r="F353" s="131"/>
      <c r="G353" s="132">
        <f>D353*F353</f>
        <v>0</v>
      </c>
      <c r="H353" s="96"/>
      <c r="I353" s="804" t="s">
        <v>164</v>
      </c>
      <c r="J353" s="805"/>
      <c r="K353" s="806"/>
      <c r="L353" s="129"/>
      <c r="M353" s="130" t="s">
        <v>38</v>
      </c>
      <c r="N353" s="131"/>
      <c r="O353" s="132">
        <f>L353*N353</f>
        <v>0</v>
      </c>
      <c r="P353" s="108"/>
    </row>
    <row r="354" spans="1:16" s="101" customFormat="1" ht="20.149999999999999" customHeight="1">
      <c r="A354" s="807" t="s">
        <v>154</v>
      </c>
      <c r="B354" s="808"/>
      <c r="C354" s="808"/>
      <c r="D354" s="808"/>
      <c r="E354" s="808"/>
      <c r="F354" s="808"/>
      <c r="G354" s="133">
        <f>SUM(G343:G353)</f>
        <v>0</v>
      </c>
      <c r="H354" s="96"/>
      <c r="I354" s="807" t="s">
        <v>154</v>
      </c>
      <c r="J354" s="808"/>
      <c r="K354" s="808"/>
      <c r="L354" s="808"/>
      <c r="M354" s="808"/>
      <c r="N354" s="808"/>
      <c r="O354" s="133">
        <f>SUM(O343:O353)</f>
        <v>0</v>
      </c>
      <c r="P354" s="108"/>
    </row>
    <row r="355" spans="1:16" s="101" customFormat="1" ht="20.149999999999999" customHeight="1">
      <c r="A355" s="809" t="s">
        <v>270</v>
      </c>
      <c r="B355" s="810"/>
      <c r="C355" s="810"/>
      <c r="D355" s="810"/>
      <c r="E355" s="810"/>
      <c r="F355" s="810"/>
      <c r="G355" s="134"/>
      <c r="H355" s="96"/>
      <c r="I355" s="809" t="s">
        <v>270</v>
      </c>
      <c r="J355" s="810"/>
      <c r="K355" s="810"/>
      <c r="L355" s="810"/>
      <c r="M355" s="810"/>
      <c r="N355" s="810"/>
      <c r="O355" s="134"/>
      <c r="P355" s="108"/>
    </row>
    <row r="356" spans="1:16" s="101" customFormat="1" ht="20.149999999999999" customHeight="1">
      <c r="A356" s="807" t="s">
        <v>155</v>
      </c>
      <c r="B356" s="808"/>
      <c r="C356" s="808"/>
      <c r="D356" s="808"/>
      <c r="E356" s="808"/>
      <c r="F356" s="808"/>
      <c r="G356" s="133">
        <f>G354+G355</f>
        <v>0</v>
      </c>
      <c r="H356" s="96"/>
      <c r="I356" s="807" t="s">
        <v>155</v>
      </c>
      <c r="J356" s="808"/>
      <c r="K356" s="808"/>
      <c r="L356" s="808"/>
      <c r="M356" s="808"/>
      <c r="N356" s="808"/>
      <c r="O356" s="133">
        <f>O354+O355</f>
        <v>0</v>
      </c>
      <c r="P356" s="108"/>
    </row>
    <row r="357" spans="1:16" s="101" customFormat="1" ht="20.149999999999999" customHeight="1">
      <c r="A357" s="136"/>
      <c r="B357" s="136"/>
      <c r="C357" s="136"/>
      <c r="D357" s="136"/>
      <c r="E357" s="136"/>
      <c r="F357" s="136"/>
      <c r="G357" s="182">
        <v>29</v>
      </c>
      <c r="H357" s="137"/>
      <c r="I357" s="136"/>
      <c r="J357" s="136"/>
      <c r="K357" s="136"/>
      <c r="L357" s="136"/>
      <c r="M357" s="136"/>
      <c r="N357" s="136"/>
      <c r="O357" s="182">
        <v>30</v>
      </c>
      <c r="P357" s="108"/>
    </row>
    <row r="358" spans="1:16" s="101" customFormat="1" ht="20.149999999999999" customHeight="1">
      <c r="A358" s="827" t="s">
        <v>450</v>
      </c>
      <c r="B358" s="828"/>
      <c r="C358" s="833"/>
      <c r="D358" s="833"/>
      <c r="E358" s="833"/>
      <c r="F358" s="833"/>
      <c r="G358" s="834"/>
      <c r="H358" s="96"/>
      <c r="I358" s="827" t="s">
        <v>450</v>
      </c>
      <c r="J358" s="828"/>
      <c r="K358" s="833"/>
      <c r="L358" s="833"/>
      <c r="M358" s="833"/>
      <c r="N358" s="833"/>
      <c r="O358" s="834"/>
      <c r="P358" s="108"/>
    </row>
    <row r="359" spans="1:16" s="101" customFormat="1" ht="20.149999999999999" customHeight="1">
      <c r="A359" s="835" t="s">
        <v>37</v>
      </c>
      <c r="B359" s="836"/>
      <c r="C359" s="837"/>
      <c r="D359" s="837"/>
      <c r="E359" s="837"/>
      <c r="F359" s="837"/>
      <c r="G359" s="838"/>
      <c r="H359" s="96"/>
      <c r="I359" s="835" t="s">
        <v>37</v>
      </c>
      <c r="J359" s="836"/>
      <c r="K359" s="837"/>
      <c r="L359" s="837"/>
      <c r="M359" s="837"/>
      <c r="N359" s="837"/>
      <c r="O359" s="838"/>
      <c r="P359" s="108"/>
    </row>
    <row r="360" spans="1:16" s="101" customFormat="1" ht="20.149999999999999" customHeight="1">
      <c r="A360" s="821" t="s">
        <v>159</v>
      </c>
      <c r="B360" s="822"/>
      <c r="C360" s="839"/>
      <c r="D360" s="839"/>
      <c r="E360" s="840"/>
      <c r="F360" s="840"/>
      <c r="G360" s="841"/>
      <c r="H360" s="96"/>
      <c r="I360" s="821" t="s">
        <v>159</v>
      </c>
      <c r="J360" s="822"/>
      <c r="K360" s="839"/>
      <c r="L360" s="839"/>
      <c r="M360" s="840"/>
      <c r="N360" s="840"/>
      <c r="O360" s="841"/>
      <c r="P360" s="108"/>
    </row>
    <row r="361" spans="1:16" s="101" customFormat="1" ht="20.149999999999999" customHeight="1">
      <c r="A361" s="110" t="s">
        <v>156</v>
      </c>
      <c r="B361" s="808" t="s">
        <v>157</v>
      </c>
      <c r="C361" s="808"/>
      <c r="D361" s="826"/>
      <c r="E361" s="826"/>
      <c r="F361" s="111" t="s">
        <v>158</v>
      </c>
      <c r="G361" s="112"/>
      <c r="H361" s="135"/>
      <c r="I361" s="110" t="s">
        <v>156</v>
      </c>
      <c r="J361" s="808" t="s">
        <v>157</v>
      </c>
      <c r="K361" s="808"/>
      <c r="L361" s="826"/>
      <c r="M361" s="826"/>
      <c r="N361" s="111" t="s">
        <v>158</v>
      </c>
      <c r="O361" s="112"/>
      <c r="P361" s="108"/>
    </row>
    <row r="362" spans="1:16" s="101" customFormat="1" ht="20.149999999999999" customHeight="1">
      <c r="A362" s="827" t="s">
        <v>171</v>
      </c>
      <c r="B362" s="828"/>
      <c r="C362" s="829">
        <f>C360-D361-G361</f>
        <v>0</v>
      </c>
      <c r="D362" s="830"/>
      <c r="E362" s="831" t="s">
        <v>453</v>
      </c>
      <c r="F362" s="832"/>
      <c r="G362" s="114" t="str">
        <f>IF(C362*C363=0,"",C362*C363)</f>
        <v/>
      </c>
      <c r="H362" s="96"/>
      <c r="I362" s="827" t="s">
        <v>171</v>
      </c>
      <c r="J362" s="828"/>
      <c r="K362" s="829">
        <f>K360-L361-O361</f>
        <v>0</v>
      </c>
      <c r="L362" s="830"/>
      <c r="M362" s="831" t="s">
        <v>453</v>
      </c>
      <c r="N362" s="832"/>
      <c r="O362" s="114" t="str">
        <f>IF(K362*K363=0,"",K362*K363)</f>
        <v/>
      </c>
      <c r="P362" s="108"/>
    </row>
    <row r="363" spans="1:16" s="101" customFormat="1" ht="20.149999999999999" customHeight="1">
      <c r="A363" s="821" t="s">
        <v>451</v>
      </c>
      <c r="B363" s="822"/>
      <c r="C363" s="823"/>
      <c r="D363" s="824"/>
      <c r="E363" s="115"/>
      <c r="F363" s="116"/>
      <c r="G363" s="117"/>
      <c r="H363" s="96"/>
      <c r="I363" s="821" t="s">
        <v>451</v>
      </c>
      <c r="J363" s="822"/>
      <c r="K363" s="823"/>
      <c r="L363" s="824"/>
      <c r="M363" s="115"/>
      <c r="N363" s="116"/>
      <c r="O363" s="117"/>
      <c r="P363" s="108"/>
    </row>
    <row r="364" spans="1:16" s="101" customFormat="1" ht="20.149999999999999" customHeight="1">
      <c r="A364" s="807" t="s">
        <v>160</v>
      </c>
      <c r="B364" s="808"/>
      <c r="C364" s="825" t="str">
        <f>IF(G362="","",SUM(F368:F377))</f>
        <v/>
      </c>
      <c r="D364" s="825"/>
      <c r="E364" s="813" t="s">
        <v>162</v>
      </c>
      <c r="F364" s="813"/>
      <c r="G364" s="118" t="str">
        <f>IF(G362="","",C364/G362)</f>
        <v/>
      </c>
      <c r="H364" s="96"/>
      <c r="I364" s="807" t="s">
        <v>160</v>
      </c>
      <c r="J364" s="808"/>
      <c r="K364" s="825" t="str">
        <f>IF(O362="","",SUM(N368:N377))</f>
        <v/>
      </c>
      <c r="L364" s="825"/>
      <c r="M364" s="813" t="s">
        <v>162</v>
      </c>
      <c r="N364" s="813"/>
      <c r="O364" s="118" t="str">
        <f>IF(O362="","",K364/O362)</f>
        <v/>
      </c>
      <c r="P364" s="108"/>
    </row>
    <row r="365" spans="1:16" s="101" customFormat="1" ht="20.149999999999999" customHeight="1">
      <c r="A365" s="814" t="s">
        <v>161</v>
      </c>
      <c r="B365" s="815"/>
      <c r="C365" s="816" t="str">
        <f>IF(G362="","",SUM(F368:F378))</f>
        <v/>
      </c>
      <c r="D365" s="816"/>
      <c r="E365" s="817" t="s">
        <v>163</v>
      </c>
      <c r="F365" s="817"/>
      <c r="G365" s="119" t="str">
        <f>IF(G362="","",C365/G362)</f>
        <v/>
      </c>
      <c r="H365" s="96"/>
      <c r="I365" s="814" t="s">
        <v>161</v>
      </c>
      <c r="J365" s="815"/>
      <c r="K365" s="816" t="str">
        <f>IF(O362="","",SUM(N368:N378))</f>
        <v/>
      </c>
      <c r="L365" s="816"/>
      <c r="M365" s="817" t="s">
        <v>163</v>
      </c>
      <c r="N365" s="817"/>
      <c r="O365" s="119" t="str">
        <f>IF(O362="","",K365/O362)</f>
        <v/>
      </c>
      <c r="P365" s="108"/>
    </row>
    <row r="366" spans="1:16" s="101" customFormat="1" ht="20.149999999999999" customHeight="1">
      <c r="A366" s="818" t="s">
        <v>265</v>
      </c>
      <c r="B366" s="819"/>
      <c r="C366" s="819"/>
      <c r="D366" s="819"/>
      <c r="E366" s="819"/>
      <c r="F366" s="819"/>
      <c r="G366" s="820"/>
      <c r="H366" s="96"/>
      <c r="I366" s="818" t="s">
        <v>265</v>
      </c>
      <c r="J366" s="819"/>
      <c r="K366" s="819"/>
      <c r="L366" s="819"/>
      <c r="M366" s="819"/>
      <c r="N366" s="819"/>
      <c r="O366" s="820"/>
      <c r="P366" s="108"/>
    </row>
    <row r="367" spans="1:16" s="101" customFormat="1" ht="20.149999999999999" customHeight="1">
      <c r="A367" s="807" t="s">
        <v>52</v>
      </c>
      <c r="B367" s="808"/>
      <c r="C367" s="808"/>
      <c r="D367" s="120" t="s">
        <v>19</v>
      </c>
      <c r="E367" s="120" t="s">
        <v>38</v>
      </c>
      <c r="F367" s="120" t="s">
        <v>39</v>
      </c>
      <c r="G367" s="121" t="s">
        <v>40</v>
      </c>
      <c r="H367" s="96"/>
      <c r="I367" s="807" t="s">
        <v>52</v>
      </c>
      <c r="J367" s="808"/>
      <c r="K367" s="808"/>
      <c r="L367" s="120" t="s">
        <v>19</v>
      </c>
      <c r="M367" s="120" t="s">
        <v>38</v>
      </c>
      <c r="N367" s="120" t="s">
        <v>39</v>
      </c>
      <c r="O367" s="121" t="s">
        <v>40</v>
      </c>
      <c r="P367" s="108"/>
    </row>
    <row r="368" spans="1:16" s="101" customFormat="1" ht="20.149999999999999" customHeight="1">
      <c r="A368" s="811"/>
      <c r="B368" s="812"/>
      <c r="C368" s="812"/>
      <c r="D368" s="122"/>
      <c r="E368" s="123" t="s">
        <v>38</v>
      </c>
      <c r="F368" s="124"/>
      <c r="G368" s="125">
        <f>D368*F368</f>
        <v>0</v>
      </c>
      <c r="H368" s="96"/>
      <c r="I368" s="811"/>
      <c r="J368" s="812"/>
      <c r="K368" s="812"/>
      <c r="L368" s="122"/>
      <c r="M368" s="123" t="s">
        <v>38</v>
      </c>
      <c r="N368" s="124"/>
      <c r="O368" s="125">
        <f>L368*N368</f>
        <v>0</v>
      </c>
      <c r="P368" s="108"/>
    </row>
    <row r="369" spans="1:16" s="101" customFormat="1" ht="20.149999999999999" customHeight="1">
      <c r="A369" s="802"/>
      <c r="B369" s="803"/>
      <c r="C369" s="803"/>
      <c r="D369" s="126"/>
      <c r="E369" s="127" t="s">
        <v>38</v>
      </c>
      <c r="F369" s="126"/>
      <c r="G369" s="128">
        <f t="shared" ref="G369:G377" si="28">D369*F369</f>
        <v>0</v>
      </c>
      <c r="H369" s="96"/>
      <c r="I369" s="802"/>
      <c r="J369" s="803"/>
      <c r="K369" s="803"/>
      <c r="L369" s="126"/>
      <c r="M369" s="127" t="s">
        <v>38</v>
      </c>
      <c r="N369" s="126"/>
      <c r="O369" s="128">
        <f t="shared" ref="O369:O377" si="29">L369*N369</f>
        <v>0</v>
      </c>
      <c r="P369" s="108"/>
    </row>
    <row r="370" spans="1:16" s="101" customFormat="1" ht="20.149999999999999" customHeight="1">
      <c r="A370" s="802"/>
      <c r="B370" s="803"/>
      <c r="C370" s="803"/>
      <c r="D370" s="126"/>
      <c r="E370" s="127" t="s">
        <v>38</v>
      </c>
      <c r="F370" s="126"/>
      <c r="G370" s="128">
        <f t="shared" si="28"/>
        <v>0</v>
      </c>
      <c r="H370" s="96"/>
      <c r="I370" s="802"/>
      <c r="J370" s="803"/>
      <c r="K370" s="803"/>
      <c r="L370" s="126"/>
      <c r="M370" s="127" t="s">
        <v>38</v>
      </c>
      <c r="N370" s="126"/>
      <c r="O370" s="128">
        <f t="shared" si="29"/>
        <v>0</v>
      </c>
      <c r="P370" s="108"/>
    </row>
    <row r="371" spans="1:16" s="101" customFormat="1" ht="20.149999999999999" customHeight="1">
      <c r="A371" s="802"/>
      <c r="B371" s="803"/>
      <c r="C371" s="803"/>
      <c r="D371" s="126"/>
      <c r="E371" s="127" t="s">
        <v>38</v>
      </c>
      <c r="F371" s="126"/>
      <c r="G371" s="128">
        <f t="shared" si="28"/>
        <v>0</v>
      </c>
      <c r="H371" s="96"/>
      <c r="I371" s="802"/>
      <c r="J371" s="803"/>
      <c r="K371" s="803"/>
      <c r="L371" s="126"/>
      <c r="M371" s="127" t="s">
        <v>38</v>
      </c>
      <c r="N371" s="126"/>
      <c r="O371" s="128">
        <f t="shared" si="29"/>
        <v>0</v>
      </c>
      <c r="P371" s="108"/>
    </row>
    <row r="372" spans="1:16" s="101" customFormat="1" ht="20.149999999999999" customHeight="1">
      <c r="A372" s="802"/>
      <c r="B372" s="803"/>
      <c r="C372" s="803"/>
      <c r="D372" s="126"/>
      <c r="E372" s="127" t="s">
        <v>38</v>
      </c>
      <c r="F372" s="126"/>
      <c r="G372" s="128">
        <f t="shared" si="28"/>
        <v>0</v>
      </c>
      <c r="H372" s="96"/>
      <c r="I372" s="802"/>
      <c r="J372" s="803"/>
      <c r="K372" s="803"/>
      <c r="L372" s="126"/>
      <c r="M372" s="127" t="s">
        <v>38</v>
      </c>
      <c r="N372" s="126"/>
      <c r="O372" s="128">
        <f t="shared" si="29"/>
        <v>0</v>
      </c>
      <c r="P372" s="108"/>
    </row>
    <row r="373" spans="1:16" s="101" customFormat="1" ht="20.149999999999999" customHeight="1">
      <c r="A373" s="802"/>
      <c r="B373" s="803"/>
      <c r="C373" s="803"/>
      <c r="D373" s="126"/>
      <c r="E373" s="127" t="s">
        <v>38</v>
      </c>
      <c r="F373" s="126"/>
      <c r="G373" s="128">
        <f t="shared" si="28"/>
        <v>0</v>
      </c>
      <c r="H373" s="96"/>
      <c r="I373" s="802"/>
      <c r="J373" s="803"/>
      <c r="K373" s="803"/>
      <c r="L373" s="126"/>
      <c r="M373" s="127" t="s">
        <v>38</v>
      </c>
      <c r="N373" s="126"/>
      <c r="O373" s="128">
        <f t="shared" si="29"/>
        <v>0</v>
      </c>
      <c r="P373" s="108"/>
    </row>
    <row r="374" spans="1:16" s="101" customFormat="1" ht="20.149999999999999" customHeight="1">
      <c r="A374" s="802"/>
      <c r="B374" s="803"/>
      <c r="C374" s="803"/>
      <c r="D374" s="126"/>
      <c r="E374" s="127" t="s">
        <v>38</v>
      </c>
      <c r="F374" s="126"/>
      <c r="G374" s="128">
        <f t="shared" si="28"/>
        <v>0</v>
      </c>
      <c r="H374" s="96"/>
      <c r="I374" s="802"/>
      <c r="J374" s="803"/>
      <c r="K374" s="803"/>
      <c r="L374" s="126"/>
      <c r="M374" s="127" t="s">
        <v>38</v>
      </c>
      <c r="N374" s="126"/>
      <c r="O374" s="128">
        <f t="shared" si="29"/>
        <v>0</v>
      </c>
      <c r="P374" s="108"/>
    </row>
    <row r="375" spans="1:16" s="101" customFormat="1" ht="20.149999999999999" customHeight="1">
      <c r="A375" s="802"/>
      <c r="B375" s="803"/>
      <c r="C375" s="803"/>
      <c r="D375" s="126"/>
      <c r="E375" s="127" t="s">
        <v>38</v>
      </c>
      <c r="F375" s="126"/>
      <c r="G375" s="128">
        <f t="shared" si="28"/>
        <v>0</v>
      </c>
      <c r="H375" s="96"/>
      <c r="I375" s="802"/>
      <c r="J375" s="803"/>
      <c r="K375" s="803"/>
      <c r="L375" s="126"/>
      <c r="M375" s="127" t="s">
        <v>38</v>
      </c>
      <c r="N375" s="126"/>
      <c r="O375" s="128">
        <f t="shared" si="29"/>
        <v>0</v>
      </c>
      <c r="P375" s="108"/>
    </row>
    <row r="376" spans="1:16" s="101" customFormat="1" ht="20.149999999999999" customHeight="1">
      <c r="A376" s="802"/>
      <c r="B376" s="803"/>
      <c r="C376" s="803"/>
      <c r="D376" s="126"/>
      <c r="E376" s="127" t="s">
        <v>38</v>
      </c>
      <c r="F376" s="126"/>
      <c r="G376" s="128">
        <f t="shared" si="28"/>
        <v>0</v>
      </c>
      <c r="H376" s="96"/>
      <c r="I376" s="802"/>
      <c r="J376" s="803"/>
      <c r="K376" s="803"/>
      <c r="L376" s="126"/>
      <c r="M376" s="127" t="s">
        <v>38</v>
      </c>
      <c r="N376" s="126"/>
      <c r="O376" s="128">
        <f t="shared" si="29"/>
        <v>0</v>
      </c>
      <c r="P376" s="108"/>
    </row>
    <row r="377" spans="1:16" s="101" customFormat="1" ht="20.149999999999999" customHeight="1">
      <c r="A377" s="802"/>
      <c r="B377" s="803"/>
      <c r="C377" s="803"/>
      <c r="D377" s="126"/>
      <c r="E377" s="127" t="s">
        <v>38</v>
      </c>
      <c r="F377" s="126"/>
      <c r="G377" s="128">
        <f t="shared" si="28"/>
        <v>0</v>
      </c>
      <c r="H377" s="96"/>
      <c r="I377" s="802"/>
      <c r="J377" s="803"/>
      <c r="K377" s="803"/>
      <c r="L377" s="126"/>
      <c r="M377" s="127" t="s">
        <v>38</v>
      </c>
      <c r="N377" s="126"/>
      <c r="O377" s="128">
        <f t="shared" si="29"/>
        <v>0</v>
      </c>
      <c r="P377" s="108"/>
    </row>
    <row r="378" spans="1:16" s="101" customFormat="1" ht="20.149999999999999" customHeight="1">
      <c r="A378" s="804" t="s">
        <v>164</v>
      </c>
      <c r="B378" s="805"/>
      <c r="C378" s="806"/>
      <c r="D378" s="129"/>
      <c r="E378" s="130" t="s">
        <v>38</v>
      </c>
      <c r="F378" s="131"/>
      <c r="G378" s="132">
        <f>D378*F378</f>
        <v>0</v>
      </c>
      <c r="H378" s="96"/>
      <c r="I378" s="804" t="s">
        <v>164</v>
      </c>
      <c r="J378" s="805"/>
      <c r="K378" s="806"/>
      <c r="L378" s="129"/>
      <c r="M378" s="130" t="s">
        <v>38</v>
      </c>
      <c r="N378" s="131"/>
      <c r="O378" s="132">
        <f>L378*N378</f>
        <v>0</v>
      </c>
      <c r="P378" s="108"/>
    </row>
    <row r="379" spans="1:16" s="101" customFormat="1" ht="20.149999999999999" customHeight="1">
      <c r="A379" s="807" t="s">
        <v>154</v>
      </c>
      <c r="B379" s="808"/>
      <c r="C379" s="808"/>
      <c r="D379" s="808"/>
      <c r="E379" s="808"/>
      <c r="F379" s="808"/>
      <c r="G379" s="133">
        <f>SUM(G368:G378)</f>
        <v>0</v>
      </c>
      <c r="H379" s="96"/>
      <c r="I379" s="807" t="s">
        <v>154</v>
      </c>
      <c r="J379" s="808"/>
      <c r="K379" s="808"/>
      <c r="L379" s="808"/>
      <c r="M379" s="808"/>
      <c r="N379" s="808"/>
      <c r="O379" s="133">
        <f>SUM(O368:O378)</f>
        <v>0</v>
      </c>
      <c r="P379" s="108"/>
    </row>
    <row r="380" spans="1:16" s="101" customFormat="1" ht="20.149999999999999" customHeight="1">
      <c r="A380" s="809" t="s">
        <v>270</v>
      </c>
      <c r="B380" s="810"/>
      <c r="C380" s="810"/>
      <c r="D380" s="810"/>
      <c r="E380" s="810"/>
      <c r="F380" s="810"/>
      <c r="G380" s="134"/>
      <c r="H380" s="96"/>
      <c r="I380" s="809" t="s">
        <v>270</v>
      </c>
      <c r="J380" s="810"/>
      <c r="K380" s="810"/>
      <c r="L380" s="810"/>
      <c r="M380" s="810"/>
      <c r="N380" s="810"/>
      <c r="O380" s="134"/>
      <c r="P380" s="108"/>
    </row>
    <row r="381" spans="1:16" s="101" customFormat="1" ht="20.149999999999999" customHeight="1">
      <c r="A381" s="807" t="s">
        <v>155</v>
      </c>
      <c r="B381" s="808"/>
      <c r="C381" s="808"/>
      <c r="D381" s="808"/>
      <c r="E381" s="808"/>
      <c r="F381" s="808"/>
      <c r="G381" s="133">
        <f>G379+G380</f>
        <v>0</v>
      </c>
      <c r="H381" s="96"/>
      <c r="I381" s="807" t="s">
        <v>155</v>
      </c>
      <c r="J381" s="808"/>
      <c r="K381" s="808"/>
      <c r="L381" s="808"/>
      <c r="M381" s="808"/>
      <c r="N381" s="808"/>
      <c r="O381" s="133">
        <f>O379+O380</f>
        <v>0</v>
      </c>
      <c r="P381" s="108"/>
    </row>
    <row r="382" spans="1:16" s="101" customFormat="1" ht="20.149999999999999" customHeight="1">
      <c r="A382" s="136"/>
      <c r="B382" s="136"/>
      <c r="C382" s="136"/>
      <c r="D382" s="136"/>
      <c r="E382" s="136"/>
      <c r="F382" s="136"/>
      <c r="G382" s="182">
        <v>31</v>
      </c>
      <c r="H382" s="137"/>
      <c r="I382" s="136"/>
      <c r="J382" s="136"/>
      <c r="K382" s="136"/>
      <c r="L382" s="136"/>
      <c r="M382" s="136"/>
      <c r="N382" s="136"/>
      <c r="O382" s="182">
        <v>32</v>
      </c>
      <c r="P382" s="108"/>
    </row>
    <row r="383" spans="1:16" s="101" customFormat="1" ht="20.149999999999999" customHeight="1">
      <c r="A383" s="827" t="s">
        <v>450</v>
      </c>
      <c r="B383" s="828"/>
      <c r="C383" s="833"/>
      <c r="D383" s="833"/>
      <c r="E383" s="833"/>
      <c r="F383" s="833"/>
      <c r="G383" s="834"/>
      <c r="H383" s="96"/>
      <c r="I383" s="827" t="s">
        <v>450</v>
      </c>
      <c r="J383" s="828"/>
      <c r="K383" s="833"/>
      <c r="L383" s="833"/>
      <c r="M383" s="833"/>
      <c r="N383" s="833"/>
      <c r="O383" s="834"/>
      <c r="P383" s="108"/>
    </row>
    <row r="384" spans="1:16" s="101" customFormat="1" ht="20.149999999999999" customHeight="1">
      <c r="A384" s="835" t="s">
        <v>37</v>
      </c>
      <c r="B384" s="836"/>
      <c r="C384" s="837"/>
      <c r="D384" s="837"/>
      <c r="E384" s="837"/>
      <c r="F384" s="837"/>
      <c r="G384" s="838"/>
      <c r="H384" s="96"/>
      <c r="I384" s="835" t="s">
        <v>37</v>
      </c>
      <c r="J384" s="836"/>
      <c r="K384" s="837"/>
      <c r="L384" s="837"/>
      <c r="M384" s="837"/>
      <c r="N384" s="837"/>
      <c r="O384" s="838"/>
      <c r="P384" s="108"/>
    </row>
    <row r="385" spans="1:16" s="101" customFormat="1" ht="20.149999999999999" customHeight="1">
      <c r="A385" s="821" t="s">
        <v>159</v>
      </c>
      <c r="B385" s="822"/>
      <c r="C385" s="839"/>
      <c r="D385" s="839"/>
      <c r="E385" s="840"/>
      <c r="F385" s="840"/>
      <c r="G385" s="841"/>
      <c r="H385" s="96"/>
      <c r="I385" s="821" t="s">
        <v>159</v>
      </c>
      <c r="J385" s="822"/>
      <c r="K385" s="839"/>
      <c r="L385" s="839"/>
      <c r="M385" s="840"/>
      <c r="N385" s="840"/>
      <c r="O385" s="841"/>
      <c r="P385" s="108"/>
    </row>
    <row r="386" spans="1:16" s="101" customFormat="1" ht="20.149999999999999" customHeight="1">
      <c r="A386" s="110" t="s">
        <v>156</v>
      </c>
      <c r="B386" s="808" t="s">
        <v>157</v>
      </c>
      <c r="C386" s="808"/>
      <c r="D386" s="826"/>
      <c r="E386" s="826"/>
      <c r="F386" s="111" t="s">
        <v>158</v>
      </c>
      <c r="G386" s="112"/>
      <c r="H386" s="135"/>
      <c r="I386" s="110" t="s">
        <v>156</v>
      </c>
      <c r="J386" s="808" t="s">
        <v>157</v>
      </c>
      <c r="K386" s="808"/>
      <c r="L386" s="826"/>
      <c r="M386" s="826"/>
      <c r="N386" s="111" t="s">
        <v>158</v>
      </c>
      <c r="O386" s="112"/>
      <c r="P386" s="108"/>
    </row>
    <row r="387" spans="1:16" s="101" customFormat="1" ht="20.149999999999999" customHeight="1">
      <c r="A387" s="827" t="s">
        <v>171</v>
      </c>
      <c r="B387" s="828"/>
      <c r="C387" s="829">
        <f>C385-D386-G386</f>
        <v>0</v>
      </c>
      <c r="D387" s="830"/>
      <c r="E387" s="831" t="s">
        <v>453</v>
      </c>
      <c r="F387" s="832"/>
      <c r="G387" s="114" t="str">
        <f>IF(C387*C388=0,"",C387*C388)</f>
        <v/>
      </c>
      <c r="H387" s="96"/>
      <c r="I387" s="827" t="s">
        <v>171</v>
      </c>
      <c r="J387" s="828"/>
      <c r="K387" s="829">
        <f>K385-L386-O386</f>
        <v>0</v>
      </c>
      <c r="L387" s="830"/>
      <c r="M387" s="831" t="s">
        <v>453</v>
      </c>
      <c r="N387" s="832"/>
      <c r="O387" s="114" t="str">
        <f>IF(K387*K388=0,"",K387*K388)</f>
        <v/>
      </c>
      <c r="P387" s="108"/>
    </row>
    <row r="388" spans="1:16" s="101" customFormat="1" ht="20.149999999999999" customHeight="1">
      <c r="A388" s="821" t="s">
        <v>451</v>
      </c>
      <c r="B388" s="822"/>
      <c r="C388" s="823"/>
      <c r="D388" s="824"/>
      <c r="E388" s="115"/>
      <c r="F388" s="116"/>
      <c r="G388" s="117"/>
      <c r="H388" s="96"/>
      <c r="I388" s="821" t="s">
        <v>451</v>
      </c>
      <c r="J388" s="822"/>
      <c r="K388" s="823"/>
      <c r="L388" s="824"/>
      <c r="M388" s="115"/>
      <c r="N388" s="116"/>
      <c r="O388" s="117"/>
      <c r="P388" s="108"/>
    </row>
    <row r="389" spans="1:16" s="101" customFormat="1" ht="20.149999999999999" customHeight="1">
      <c r="A389" s="807" t="s">
        <v>160</v>
      </c>
      <c r="B389" s="808"/>
      <c r="C389" s="825" t="str">
        <f>IF(G387="","",SUM(F393:F402))</f>
        <v/>
      </c>
      <c r="D389" s="825"/>
      <c r="E389" s="813" t="s">
        <v>162</v>
      </c>
      <c r="F389" s="813"/>
      <c r="G389" s="118" t="str">
        <f>IF(G387="","",C389/G387)</f>
        <v/>
      </c>
      <c r="H389" s="96"/>
      <c r="I389" s="807" t="s">
        <v>160</v>
      </c>
      <c r="J389" s="808"/>
      <c r="K389" s="825" t="str">
        <f>IF(O387="","",SUM(N393:N402))</f>
        <v/>
      </c>
      <c r="L389" s="825"/>
      <c r="M389" s="813" t="s">
        <v>162</v>
      </c>
      <c r="N389" s="813"/>
      <c r="O389" s="118" t="str">
        <f>IF(O387="","",K389/O387)</f>
        <v/>
      </c>
      <c r="P389" s="108"/>
    </row>
    <row r="390" spans="1:16" s="101" customFormat="1" ht="20.149999999999999" customHeight="1">
      <c r="A390" s="814" t="s">
        <v>161</v>
      </c>
      <c r="B390" s="815"/>
      <c r="C390" s="816" t="str">
        <f>IF(G387="","",SUM(F393:F403))</f>
        <v/>
      </c>
      <c r="D390" s="816"/>
      <c r="E390" s="817" t="s">
        <v>163</v>
      </c>
      <c r="F390" s="817"/>
      <c r="G390" s="119" t="str">
        <f>IF(G387="","",C390/G387)</f>
        <v/>
      </c>
      <c r="H390" s="96"/>
      <c r="I390" s="814" t="s">
        <v>161</v>
      </c>
      <c r="J390" s="815"/>
      <c r="K390" s="816" t="str">
        <f>IF(O387="","",SUM(N393:N403))</f>
        <v/>
      </c>
      <c r="L390" s="816"/>
      <c r="M390" s="817" t="s">
        <v>163</v>
      </c>
      <c r="N390" s="817"/>
      <c r="O390" s="119" t="str">
        <f>IF(O387="","",K390/O387)</f>
        <v/>
      </c>
      <c r="P390" s="108"/>
    </row>
    <row r="391" spans="1:16" s="101" customFormat="1" ht="20.149999999999999" customHeight="1">
      <c r="A391" s="818" t="s">
        <v>265</v>
      </c>
      <c r="B391" s="819"/>
      <c r="C391" s="819"/>
      <c r="D391" s="819"/>
      <c r="E391" s="819"/>
      <c r="F391" s="819"/>
      <c r="G391" s="820"/>
      <c r="H391" s="96"/>
      <c r="I391" s="818" t="s">
        <v>265</v>
      </c>
      <c r="J391" s="819"/>
      <c r="K391" s="819"/>
      <c r="L391" s="819"/>
      <c r="M391" s="819"/>
      <c r="N391" s="819"/>
      <c r="O391" s="820"/>
      <c r="P391" s="108"/>
    </row>
    <row r="392" spans="1:16" s="101" customFormat="1" ht="20.149999999999999" customHeight="1">
      <c r="A392" s="807" t="s">
        <v>52</v>
      </c>
      <c r="B392" s="808"/>
      <c r="C392" s="808"/>
      <c r="D392" s="120" t="s">
        <v>19</v>
      </c>
      <c r="E392" s="120" t="s">
        <v>38</v>
      </c>
      <c r="F392" s="120" t="s">
        <v>39</v>
      </c>
      <c r="G392" s="121" t="s">
        <v>40</v>
      </c>
      <c r="H392" s="96"/>
      <c r="I392" s="807" t="s">
        <v>52</v>
      </c>
      <c r="J392" s="808"/>
      <c r="K392" s="808"/>
      <c r="L392" s="120" t="s">
        <v>19</v>
      </c>
      <c r="M392" s="120" t="s">
        <v>38</v>
      </c>
      <c r="N392" s="120" t="s">
        <v>39</v>
      </c>
      <c r="O392" s="121" t="s">
        <v>40</v>
      </c>
      <c r="P392" s="108"/>
    </row>
    <row r="393" spans="1:16" s="101" customFormat="1" ht="20.149999999999999" customHeight="1">
      <c r="A393" s="811"/>
      <c r="B393" s="812"/>
      <c r="C393" s="812"/>
      <c r="D393" s="122"/>
      <c r="E393" s="123" t="s">
        <v>38</v>
      </c>
      <c r="F393" s="124"/>
      <c r="G393" s="125">
        <f>D393*F393</f>
        <v>0</v>
      </c>
      <c r="H393" s="96"/>
      <c r="I393" s="811"/>
      <c r="J393" s="812"/>
      <c r="K393" s="812"/>
      <c r="L393" s="122"/>
      <c r="M393" s="123" t="s">
        <v>38</v>
      </c>
      <c r="N393" s="124"/>
      <c r="O393" s="125">
        <f>L393*N393</f>
        <v>0</v>
      </c>
      <c r="P393" s="108"/>
    </row>
    <row r="394" spans="1:16" s="101" customFormat="1" ht="20.149999999999999" customHeight="1">
      <c r="A394" s="802"/>
      <c r="B394" s="803"/>
      <c r="C394" s="803"/>
      <c r="D394" s="126"/>
      <c r="E394" s="127" t="s">
        <v>38</v>
      </c>
      <c r="F394" s="126"/>
      <c r="G394" s="128">
        <f t="shared" ref="G394:G402" si="30">D394*F394</f>
        <v>0</v>
      </c>
      <c r="H394" s="96"/>
      <c r="I394" s="802"/>
      <c r="J394" s="803"/>
      <c r="K394" s="803"/>
      <c r="L394" s="126"/>
      <c r="M394" s="127" t="s">
        <v>38</v>
      </c>
      <c r="N394" s="126"/>
      <c r="O394" s="128">
        <f t="shared" ref="O394:O402" si="31">L394*N394</f>
        <v>0</v>
      </c>
      <c r="P394" s="108"/>
    </row>
    <row r="395" spans="1:16" s="101" customFormat="1" ht="20.149999999999999" customHeight="1">
      <c r="A395" s="802"/>
      <c r="B395" s="803"/>
      <c r="C395" s="803"/>
      <c r="D395" s="126"/>
      <c r="E395" s="127" t="s">
        <v>38</v>
      </c>
      <c r="F395" s="126"/>
      <c r="G395" s="128">
        <f t="shared" si="30"/>
        <v>0</v>
      </c>
      <c r="H395" s="96"/>
      <c r="I395" s="802"/>
      <c r="J395" s="803"/>
      <c r="K395" s="803"/>
      <c r="L395" s="126"/>
      <c r="M395" s="127" t="s">
        <v>38</v>
      </c>
      <c r="N395" s="126"/>
      <c r="O395" s="128">
        <f t="shared" si="31"/>
        <v>0</v>
      </c>
      <c r="P395" s="108"/>
    </row>
    <row r="396" spans="1:16" s="101" customFormat="1" ht="20.149999999999999" customHeight="1">
      <c r="A396" s="802"/>
      <c r="B396" s="803"/>
      <c r="C396" s="803"/>
      <c r="D396" s="126"/>
      <c r="E396" s="127" t="s">
        <v>38</v>
      </c>
      <c r="F396" s="126"/>
      <c r="G396" s="128">
        <f t="shared" si="30"/>
        <v>0</v>
      </c>
      <c r="H396" s="96"/>
      <c r="I396" s="802"/>
      <c r="J396" s="803"/>
      <c r="K396" s="803"/>
      <c r="L396" s="126"/>
      <c r="M396" s="127" t="s">
        <v>38</v>
      </c>
      <c r="N396" s="126"/>
      <c r="O396" s="128">
        <f t="shared" si="31"/>
        <v>0</v>
      </c>
      <c r="P396" s="108"/>
    </row>
    <row r="397" spans="1:16" s="101" customFormat="1" ht="20.149999999999999" customHeight="1">
      <c r="A397" s="802"/>
      <c r="B397" s="803"/>
      <c r="C397" s="803"/>
      <c r="D397" s="126"/>
      <c r="E397" s="127" t="s">
        <v>38</v>
      </c>
      <c r="F397" s="126"/>
      <c r="G397" s="128">
        <f t="shared" si="30"/>
        <v>0</v>
      </c>
      <c r="H397" s="96"/>
      <c r="I397" s="802"/>
      <c r="J397" s="803"/>
      <c r="K397" s="803"/>
      <c r="L397" s="126"/>
      <c r="M397" s="127" t="s">
        <v>38</v>
      </c>
      <c r="N397" s="126"/>
      <c r="O397" s="128">
        <f t="shared" si="31"/>
        <v>0</v>
      </c>
      <c r="P397" s="108"/>
    </row>
    <row r="398" spans="1:16" s="101" customFormat="1" ht="20.149999999999999" customHeight="1">
      <c r="A398" s="802"/>
      <c r="B398" s="803"/>
      <c r="C398" s="803"/>
      <c r="D398" s="126"/>
      <c r="E398" s="127" t="s">
        <v>38</v>
      </c>
      <c r="F398" s="126"/>
      <c r="G398" s="128">
        <f t="shared" si="30"/>
        <v>0</v>
      </c>
      <c r="H398" s="96"/>
      <c r="I398" s="802"/>
      <c r="J398" s="803"/>
      <c r="K398" s="803"/>
      <c r="L398" s="126"/>
      <c r="M398" s="127" t="s">
        <v>38</v>
      </c>
      <c r="N398" s="126"/>
      <c r="O398" s="128">
        <f t="shared" si="31"/>
        <v>0</v>
      </c>
      <c r="P398" s="108"/>
    </row>
    <row r="399" spans="1:16" s="101" customFormat="1" ht="20.149999999999999" customHeight="1">
      <c r="A399" s="802"/>
      <c r="B399" s="803"/>
      <c r="C399" s="803"/>
      <c r="D399" s="126"/>
      <c r="E399" s="127" t="s">
        <v>38</v>
      </c>
      <c r="F399" s="126"/>
      <c r="G399" s="128">
        <f t="shared" si="30"/>
        <v>0</v>
      </c>
      <c r="H399" s="96"/>
      <c r="I399" s="802"/>
      <c r="J399" s="803"/>
      <c r="K399" s="803"/>
      <c r="L399" s="126"/>
      <c r="M399" s="127" t="s">
        <v>38</v>
      </c>
      <c r="N399" s="126"/>
      <c r="O399" s="128">
        <f t="shared" si="31"/>
        <v>0</v>
      </c>
      <c r="P399" s="108"/>
    </row>
    <row r="400" spans="1:16" s="101" customFormat="1" ht="20.149999999999999" customHeight="1">
      <c r="A400" s="802"/>
      <c r="B400" s="803"/>
      <c r="C400" s="803"/>
      <c r="D400" s="126"/>
      <c r="E400" s="127" t="s">
        <v>38</v>
      </c>
      <c r="F400" s="126"/>
      <c r="G400" s="128">
        <f t="shared" si="30"/>
        <v>0</v>
      </c>
      <c r="H400" s="96"/>
      <c r="I400" s="802"/>
      <c r="J400" s="803"/>
      <c r="K400" s="803"/>
      <c r="L400" s="126"/>
      <c r="M400" s="127" t="s">
        <v>38</v>
      </c>
      <c r="N400" s="126"/>
      <c r="O400" s="128">
        <f t="shared" si="31"/>
        <v>0</v>
      </c>
      <c r="P400" s="108"/>
    </row>
    <row r="401" spans="1:16" s="101" customFormat="1" ht="20.149999999999999" customHeight="1">
      <c r="A401" s="802"/>
      <c r="B401" s="803"/>
      <c r="C401" s="803"/>
      <c r="D401" s="126"/>
      <c r="E401" s="127" t="s">
        <v>38</v>
      </c>
      <c r="F401" s="126"/>
      <c r="G401" s="128">
        <f t="shared" si="30"/>
        <v>0</v>
      </c>
      <c r="H401" s="96"/>
      <c r="I401" s="802"/>
      <c r="J401" s="803"/>
      <c r="K401" s="803"/>
      <c r="L401" s="126"/>
      <c r="M401" s="127" t="s">
        <v>38</v>
      </c>
      <c r="N401" s="126"/>
      <c r="O401" s="128">
        <f t="shared" si="31"/>
        <v>0</v>
      </c>
      <c r="P401" s="108"/>
    </row>
    <row r="402" spans="1:16" s="101" customFormat="1" ht="20.149999999999999" customHeight="1">
      <c r="A402" s="802"/>
      <c r="B402" s="803"/>
      <c r="C402" s="803"/>
      <c r="D402" s="126"/>
      <c r="E402" s="127" t="s">
        <v>38</v>
      </c>
      <c r="F402" s="126"/>
      <c r="G402" s="128">
        <f t="shared" si="30"/>
        <v>0</v>
      </c>
      <c r="H402" s="96"/>
      <c r="I402" s="802"/>
      <c r="J402" s="803"/>
      <c r="K402" s="803"/>
      <c r="L402" s="126"/>
      <c r="M402" s="127" t="s">
        <v>38</v>
      </c>
      <c r="N402" s="126"/>
      <c r="O402" s="128">
        <f t="shared" si="31"/>
        <v>0</v>
      </c>
      <c r="P402" s="108"/>
    </row>
    <row r="403" spans="1:16" s="101" customFormat="1" ht="20.149999999999999" customHeight="1">
      <c r="A403" s="804" t="s">
        <v>164</v>
      </c>
      <c r="B403" s="805"/>
      <c r="C403" s="806"/>
      <c r="D403" s="129"/>
      <c r="E403" s="130" t="s">
        <v>38</v>
      </c>
      <c r="F403" s="131"/>
      <c r="G403" s="132">
        <f>D403*F403</f>
        <v>0</v>
      </c>
      <c r="H403" s="96"/>
      <c r="I403" s="804" t="s">
        <v>164</v>
      </c>
      <c r="J403" s="805"/>
      <c r="K403" s="806"/>
      <c r="L403" s="129"/>
      <c r="M403" s="130" t="s">
        <v>38</v>
      </c>
      <c r="N403" s="131"/>
      <c r="O403" s="132">
        <f>L403*N403</f>
        <v>0</v>
      </c>
      <c r="P403" s="108"/>
    </row>
    <row r="404" spans="1:16" s="101" customFormat="1" ht="20.149999999999999" customHeight="1">
      <c r="A404" s="807" t="s">
        <v>154</v>
      </c>
      <c r="B404" s="808"/>
      <c r="C404" s="808"/>
      <c r="D404" s="808"/>
      <c r="E404" s="808"/>
      <c r="F404" s="808"/>
      <c r="G404" s="133">
        <f>SUM(G393:G403)</f>
        <v>0</v>
      </c>
      <c r="H404" s="96"/>
      <c r="I404" s="807" t="s">
        <v>154</v>
      </c>
      <c r="J404" s="808"/>
      <c r="K404" s="808"/>
      <c r="L404" s="808"/>
      <c r="M404" s="808"/>
      <c r="N404" s="808"/>
      <c r="O404" s="133">
        <f>SUM(O393:O403)</f>
        <v>0</v>
      </c>
      <c r="P404" s="108"/>
    </row>
    <row r="405" spans="1:16" s="101" customFormat="1" ht="20.149999999999999" customHeight="1">
      <c r="A405" s="809" t="s">
        <v>270</v>
      </c>
      <c r="B405" s="810"/>
      <c r="C405" s="810"/>
      <c r="D405" s="810"/>
      <c r="E405" s="810"/>
      <c r="F405" s="810"/>
      <c r="G405" s="134"/>
      <c r="H405" s="96"/>
      <c r="I405" s="809" t="s">
        <v>270</v>
      </c>
      <c r="J405" s="810"/>
      <c r="K405" s="810"/>
      <c r="L405" s="810"/>
      <c r="M405" s="810"/>
      <c r="N405" s="810"/>
      <c r="O405" s="134"/>
      <c r="P405" s="108"/>
    </row>
    <row r="406" spans="1:16" s="101" customFormat="1" ht="20.149999999999999" customHeight="1">
      <c r="A406" s="807" t="s">
        <v>155</v>
      </c>
      <c r="B406" s="808"/>
      <c r="C406" s="808"/>
      <c r="D406" s="808"/>
      <c r="E406" s="808"/>
      <c r="F406" s="808"/>
      <c r="G406" s="133">
        <f>G404+G405</f>
        <v>0</v>
      </c>
      <c r="H406" s="96"/>
      <c r="I406" s="807" t="s">
        <v>155</v>
      </c>
      <c r="J406" s="808"/>
      <c r="K406" s="808"/>
      <c r="L406" s="808"/>
      <c r="M406" s="808"/>
      <c r="N406" s="808"/>
      <c r="O406" s="133">
        <f>O404+O405</f>
        <v>0</v>
      </c>
      <c r="P406" s="108"/>
    </row>
    <row r="407" spans="1:16" s="101" customFormat="1" ht="20.149999999999999" customHeight="1">
      <c r="A407" s="136"/>
      <c r="B407" s="136"/>
      <c r="C407" s="136"/>
      <c r="D407" s="136"/>
      <c r="E407" s="136"/>
      <c r="F407" s="136"/>
      <c r="G407" s="136"/>
      <c r="H407" s="137"/>
      <c r="I407" s="136"/>
      <c r="J407" s="136"/>
      <c r="K407" s="136"/>
      <c r="L407" s="136"/>
      <c r="M407" s="136"/>
      <c r="N407" s="136"/>
      <c r="O407" s="136"/>
      <c r="P407" s="108"/>
    </row>
    <row r="408" spans="1:16" ht="20.149999999999999" customHeight="1">
      <c r="A408" s="55"/>
      <c r="B408" s="55"/>
      <c r="C408" s="55"/>
      <c r="D408" s="55"/>
      <c r="E408" s="55"/>
      <c r="F408" s="55"/>
      <c r="G408" s="55"/>
      <c r="H408" s="56"/>
      <c r="I408" s="55"/>
      <c r="J408" s="55"/>
      <c r="K408" s="55"/>
      <c r="L408" s="55"/>
      <c r="M408" s="55"/>
      <c r="N408" s="55"/>
      <c r="O408" s="55"/>
    </row>
    <row r="409" spans="1:16" ht="20.149999999999999" customHeight="1">
      <c r="A409" s="55"/>
      <c r="B409" s="55"/>
      <c r="C409" s="55"/>
      <c r="D409" s="55"/>
      <c r="E409" s="55"/>
      <c r="F409" s="55"/>
      <c r="G409" s="55"/>
      <c r="H409" s="56"/>
      <c r="I409" s="55"/>
      <c r="J409" s="55"/>
      <c r="K409" s="55"/>
      <c r="L409" s="55"/>
      <c r="M409" s="55"/>
      <c r="N409" s="55"/>
      <c r="O409" s="55"/>
    </row>
    <row r="410" spans="1:16" ht="20.149999999999999" customHeight="1">
      <c r="A410" s="55"/>
      <c r="B410" s="55"/>
      <c r="C410" s="55"/>
      <c r="D410" s="55"/>
      <c r="E410" s="55"/>
      <c r="F410" s="55"/>
      <c r="G410" s="55"/>
      <c r="H410" s="56"/>
      <c r="I410" s="55"/>
      <c r="J410" s="55"/>
      <c r="K410" s="55"/>
      <c r="L410" s="55"/>
      <c r="M410" s="55"/>
      <c r="N410" s="55"/>
      <c r="O410" s="55"/>
    </row>
    <row r="411" spans="1:16" ht="20.149999999999999" customHeight="1">
      <c r="A411" s="55"/>
      <c r="B411" s="55"/>
      <c r="C411" s="55"/>
      <c r="D411" s="55"/>
      <c r="E411" s="55"/>
      <c r="F411" s="55"/>
      <c r="G411" s="55"/>
      <c r="H411" s="56"/>
      <c r="I411" s="55"/>
      <c r="J411" s="55"/>
      <c r="K411" s="55"/>
      <c r="L411" s="55"/>
      <c r="M411" s="55"/>
      <c r="N411" s="55"/>
      <c r="O411" s="55"/>
    </row>
    <row r="412" spans="1:16" ht="20.149999999999999" customHeight="1">
      <c r="A412" s="55"/>
      <c r="B412" s="55"/>
      <c r="C412" s="55"/>
      <c r="D412" s="55"/>
      <c r="E412" s="55"/>
      <c r="F412" s="55"/>
      <c r="G412" s="55"/>
      <c r="H412" s="56"/>
      <c r="I412" s="55"/>
      <c r="J412" s="55"/>
      <c r="K412" s="55"/>
      <c r="L412" s="55"/>
      <c r="M412" s="55"/>
      <c r="N412" s="55"/>
      <c r="O412" s="55"/>
    </row>
    <row r="413" spans="1:16" ht="20.149999999999999" customHeight="1">
      <c r="A413" s="55"/>
      <c r="B413" s="55"/>
      <c r="C413" s="55"/>
      <c r="D413" s="55"/>
      <c r="E413" s="55"/>
      <c r="F413" s="55"/>
      <c r="G413" s="55"/>
      <c r="H413" s="56"/>
      <c r="I413" s="55"/>
      <c r="J413" s="55"/>
      <c r="K413" s="55"/>
      <c r="L413" s="55"/>
      <c r="M413" s="55"/>
      <c r="N413" s="55"/>
      <c r="O413" s="55"/>
    </row>
    <row r="414" spans="1:16" ht="20.149999999999999" customHeight="1">
      <c r="A414" s="55"/>
      <c r="B414" s="55"/>
      <c r="C414" s="55"/>
      <c r="D414" s="55"/>
      <c r="E414" s="55"/>
      <c r="F414" s="55"/>
      <c r="G414" s="55"/>
      <c r="H414" s="56"/>
      <c r="I414" s="55"/>
      <c r="J414" s="55"/>
      <c r="K414" s="55"/>
      <c r="L414" s="55"/>
      <c r="M414" s="55"/>
      <c r="N414" s="55"/>
      <c r="O414" s="55"/>
    </row>
    <row r="415" spans="1:16" ht="20.149999999999999" customHeight="1">
      <c r="A415" s="55"/>
      <c r="B415" s="55"/>
      <c r="C415" s="55"/>
      <c r="D415" s="55"/>
      <c r="E415" s="55"/>
      <c r="F415" s="55"/>
      <c r="G415" s="55"/>
      <c r="H415" s="56"/>
      <c r="I415" s="55"/>
      <c r="J415" s="55"/>
      <c r="K415" s="55"/>
      <c r="L415" s="55"/>
      <c r="M415" s="55"/>
      <c r="N415" s="55"/>
      <c r="O415" s="55"/>
    </row>
    <row r="416" spans="1:16" ht="20.149999999999999" customHeight="1">
      <c r="A416" s="55"/>
      <c r="B416" s="55"/>
      <c r="C416" s="55"/>
      <c r="D416" s="55"/>
      <c r="E416" s="55"/>
      <c r="F416" s="55"/>
      <c r="G416" s="55"/>
      <c r="H416" s="56"/>
      <c r="I416" s="55"/>
      <c r="J416" s="55"/>
      <c r="K416" s="55"/>
      <c r="L416" s="55"/>
      <c r="M416" s="55"/>
      <c r="N416" s="55"/>
      <c r="O416" s="55"/>
    </row>
    <row r="417" spans="1:15" ht="20.149999999999999" customHeight="1">
      <c r="A417" s="55"/>
      <c r="B417" s="55"/>
      <c r="C417" s="55"/>
      <c r="D417" s="55"/>
      <c r="E417" s="55"/>
      <c r="F417" s="55"/>
      <c r="G417" s="55"/>
      <c r="H417" s="56"/>
      <c r="I417" s="55"/>
      <c r="J417" s="55"/>
      <c r="K417" s="55"/>
      <c r="L417" s="55"/>
      <c r="M417" s="55"/>
      <c r="N417" s="55"/>
      <c r="O417" s="55"/>
    </row>
    <row r="418" spans="1:15" ht="20.149999999999999" customHeight="1">
      <c r="A418" s="55"/>
      <c r="B418" s="55"/>
      <c r="C418" s="55"/>
      <c r="D418" s="55"/>
      <c r="E418" s="55"/>
      <c r="F418" s="55"/>
      <c r="G418" s="55"/>
      <c r="H418" s="56"/>
      <c r="I418" s="55"/>
      <c r="J418" s="55"/>
      <c r="K418" s="55"/>
      <c r="L418" s="55"/>
      <c r="M418" s="55"/>
      <c r="N418" s="55"/>
      <c r="O418" s="55"/>
    </row>
    <row r="419" spans="1:15" ht="20.149999999999999" customHeight="1">
      <c r="A419" s="55"/>
      <c r="B419" s="55"/>
      <c r="C419" s="55"/>
      <c r="D419" s="55"/>
      <c r="E419" s="55"/>
      <c r="F419" s="55"/>
      <c r="G419" s="55"/>
      <c r="H419" s="56"/>
      <c r="I419" s="55"/>
      <c r="J419" s="55"/>
      <c r="K419" s="55"/>
      <c r="L419" s="55"/>
      <c r="M419" s="55"/>
      <c r="N419" s="55"/>
      <c r="O419" s="55"/>
    </row>
    <row r="420" spans="1:15" ht="20.149999999999999" customHeight="1">
      <c r="A420" s="55"/>
      <c r="B420" s="55"/>
      <c r="C420" s="55"/>
      <c r="D420" s="55"/>
      <c r="E420" s="55"/>
      <c r="F420" s="55"/>
      <c r="G420" s="55"/>
      <c r="H420" s="56"/>
      <c r="I420" s="55"/>
      <c r="J420" s="55"/>
      <c r="K420" s="55"/>
      <c r="L420" s="55"/>
      <c r="M420" s="55"/>
      <c r="N420" s="55"/>
      <c r="O420" s="55"/>
    </row>
    <row r="421" spans="1:15" ht="20.149999999999999" customHeight="1">
      <c r="A421" s="55"/>
      <c r="B421" s="55"/>
      <c r="C421" s="55"/>
      <c r="D421" s="55"/>
      <c r="E421" s="55"/>
      <c r="F421" s="55"/>
      <c r="G421" s="55"/>
      <c r="H421" s="56"/>
      <c r="I421" s="55"/>
      <c r="J421" s="55"/>
      <c r="K421" s="55"/>
      <c r="L421" s="55"/>
      <c r="M421" s="55"/>
      <c r="N421" s="55"/>
      <c r="O421" s="55"/>
    </row>
    <row r="422" spans="1:15" ht="20.149999999999999" customHeight="1">
      <c r="A422" s="55"/>
      <c r="B422" s="55"/>
      <c r="C422" s="55"/>
      <c r="D422" s="55"/>
      <c r="E422" s="55"/>
      <c r="F422" s="55"/>
      <c r="G422" s="55"/>
      <c r="H422" s="56"/>
      <c r="I422" s="55"/>
      <c r="J422" s="55"/>
      <c r="K422" s="55"/>
      <c r="L422" s="55"/>
      <c r="M422" s="55"/>
      <c r="N422" s="55"/>
      <c r="O422" s="55"/>
    </row>
    <row r="423" spans="1:15" ht="20.149999999999999" customHeight="1">
      <c r="A423" s="55"/>
      <c r="B423" s="55"/>
      <c r="C423" s="55"/>
      <c r="D423" s="55"/>
      <c r="E423" s="55"/>
      <c r="F423" s="55"/>
      <c r="G423" s="55"/>
      <c r="H423" s="56"/>
      <c r="I423" s="55"/>
      <c r="J423" s="55"/>
      <c r="K423" s="55"/>
      <c r="L423" s="55"/>
      <c r="M423" s="55"/>
      <c r="N423" s="55"/>
      <c r="O423" s="55"/>
    </row>
    <row r="424" spans="1:15" ht="20.149999999999999" customHeight="1">
      <c r="A424" s="55"/>
      <c r="B424" s="55"/>
      <c r="C424" s="55"/>
      <c r="D424" s="55"/>
      <c r="E424" s="55"/>
      <c r="F424" s="55"/>
      <c r="G424" s="55"/>
      <c r="H424" s="56"/>
      <c r="I424" s="55"/>
      <c r="J424" s="55"/>
      <c r="K424" s="55"/>
      <c r="L424" s="55"/>
      <c r="M424" s="55"/>
      <c r="N424" s="55"/>
      <c r="O424" s="55"/>
    </row>
    <row r="425" spans="1:15" ht="20.149999999999999" customHeight="1">
      <c r="A425" s="55"/>
      <c r="B425" s="55"/>
      <c r="C425" s="55"/>
      <c r="D425" s="55"/>
      <c r="E425" s="55"/>
      <c r="F425" s="55"/>
      <c r="G425" s="55"/>
      <c r="H425" s="56"/>
      <c r="I425" s="55"/>
      <c r="J425" s="55"/>
      <c r="K425" s="55"/>
      <c r="L425" s="55"/>
      <c r="M425" s="55"/>
      <c r="N425" s="55"/>
      <c r="O425" s="55"/>
    </row>
  </sheetData>
  <customSheetViews>
    <customSheetView guid="{1931C2DD-0477-40D3-ABFA-7C96E25F8814}" scale="80" fitToPage="1">
      <rowBreaks count="2" manualBreakCount="2">
        <brk id="57" max="14" man="1"/>
        <brk id="107" max="14" man="1"/>
      </rowBreaks>
      <colBreaks count="1" manualBreakCount="1">
        <brk id="15" max="155" man="1"/>
      </colBreaks>
      <pageMargins left="0.59055118110236227" right="0.59055118110236227" top="0.59055118110236227" bottom="0.39370078740157483" header="0" footer="0"/>
      <printOptions horizontalCentered="1" verticalCentered="1"/>
      <pageSetup paperSize="9" scale="65" fitToHeight="0" orientation="portrait" r:id="rId1"/>
    </customSheetView>
  </customSheetViews>
  <mergeCells count="1165">
    <mergeCell ref="P1:P2"/>
    <mergeCell ref="A130:F130"/>
    <mergeCell ref="A127:C127"/>
    <mergeCell ref="I127:K127"/>
    <mergeCell ref="I135:J135"/>
    <mergeCell ref="K135:L135"/>
    <mergeCell ref="M387:N387"/>
    <mergeCell ref="A134:B134"/>
    <mergeCell ref="A124:C124"/>
    <mergeCell ref="I124:K124"/>
    <mergeCell ref="A125:C125"/>
    <mergeCell ref="A126:C126"/>
    <mergeCell ref="I383:J383"/>
    <mergeCell ref="K383:O383"/>
    <mergeCell ref="I130:N130"/>
    <mergeCell ref="A131:F131"/>
    <mergeCell ref="I131:N131"/>
    <mergeCell ref="A383:B383"/>
    <mergeCell ref="C383:G383"/>
    <mergeCell ref="D386:E386"/>
    <mergeCell ref="J386:K386"/>
    <mergeCell ref="L386:M386"/>
    <mergeCell ref="A387:B387"/>
    <mergeCell ref="C387:D387"/>
    <mergeCell ref="E387:F387"/>
    <mergeCell ref="I387:J387"/>
    <mergeCell ref="K387:L387"/>
    <mergeCell ref="A384:B384"/>
    <mergeCell ref="C384:G384"/>
    <mergeCell ref="I384:J384"/>
    <mergeCell ref="K384:O384"/>
    <mergeCell ref="M135:O135"/>
    <mergeCell ref="I126:K126"/>
    <mergeCell ref="A388:B388"/>
    <mergeCell ref="C388:D388"/>
    <mergeCell ref="I388:J388"/>
    <mergeCell ref="K388:L388"/>
    <mergeCell ref="A389:B389"/>
    <mergeCell ref="C389:D389"/>
    <mergeCell ref="E389:F389"/>
    <mergeCell ref="I389:J389"/>
    <mergeCell ref="K389:L389"/>
    <mergeCell ref="M389:N389"/>
    <mergeCell ref="K115:L115"/>
    <mergeCell ref="M115:N115"/>
    <mergeCell ref="A113:B113"/>
    <mergeCell ref="C113:D113"/>
    <mergeCell ref="I113:J113"/>
    <mergeCell ref="K113:L113"/>
    <mergeCell ref="C134:G134"/>
    <mergeCell ref="I134:J134"/>
    <mergeCell ref="K134:O134"/>
    <mergeCell ref="A135:B135"/>
    <mergeCell ref="C135:D135"/>
    <mergeCell ref="E135:G135"/>
    <mergeCell ref="A117:C117"/>
    <mergeCell ref="I117:K117"/>
    <mergeCell ref="A118:C118"/>
    <mergeCell ref="I118:K118"/>
    <mergeCell ref="A119:C119"/>
    <mergeCell ref="I119:K119"/>
    <mergeCell ref="A120:C120"/>
    <mergeCell ref="C133:G133"/>
    <mergeCell ref="I133:J133"/>
    <mergeCell ref="K133:O133"/>
    <mergeCell ref="A128:C128"/>
    <mergeCell ref="I128:K128"/>
    <mergeCell ref="A129:F129"/>
    <mergeCell ref="A87:B87"/>
    <mergeCell ref="C87:D87"/>
    <mergeCell ref="E87:F87"/>
    <mergeCell ref="I87:J87"/>
    <mergeCell ref="K87:L87"/>
    <mergeCell ref="M87:N87"/>
    <mergeCell ref="A88:B88"/>
    <mergeCell ref="C88:D88"/>
    <mergeCell ref="I88:J88"/>
    <mergeCell ref="K88:L88"/>
    <mergeCell ref="M89:N89"/>
    <mergeCell ref="A90:B90"/>
    <mergeCell ref="C90:D90"/>
    <mergeCell ref="A108:B108"/>
    <mergeCell ref="C108:G108"/>
    <mergeCell ref="I108:J108"/>
    <mergeCell ref="K108:O108"/>
    <mergeCell ref="E90:F90"/>
    <mergeCell ref="I90:J90"/>
    <mergeCell ref="K90:L90"/>
    <mergeCell ref="M90:N90"/>
    <mergeCell ref="I97:K97"/>
    <mergeCell ref="A104:F104"/>
    <mergeCell ref="I104:N104"/>
    <mergeCell ref="A105:F105"/>
    <mergeCell ref="I129:N129"/>
    <mergeCell ref="C110:D110"/>
    <mergeCell ref="E110:G110"/>
    <mergeCell ref="I110:J110"/>
    <mergeCell ref="A106:F106"/>
    <mergeCell ref="I106:N106"/>
    <mergeCell ref="A98:C98"/>
    <mergeCell ref="I98:K98"/>
    <mergeCell ref="A99:C99"/>
    <mergeCell ref="I99:K99"/>
    <mergeCell ref="I65:J65"/>
    <mergeCell ref="K65:L65"/>
    <mergeCell ref="M65:N65"/>
    <mergeCell ref="A66:G66"/>
    <mergeCell ref="I66:O66"/>
    <mergeCell ref="A64:B64"/>
    <mergeCell ref="C64:D64"/>
    <mergeCell ref="E64:F64"/>
    <mergeCell ref="A83:B83"/>
    <mergeCell ref="C83:G83"/>
    <mergeCell ref="I83:J83"/>
    <mergeCell ref="K83:O83"/>
    <mergeCell ref="A77:C77"/>
    <mergeCell ref="I77:K77"/>
    <mergeCell ref="A74:C74"/>
    <mergeCell ref="I74:K74"/>
    <mergeCell ref="A72:C72"/>
    <mergeCell ref="A94:C94"/>
    <mergeCell ref="I71:K71"/>
    <mergeCell ref="A85:B85"/>
    <mergeCell ref="C85:D85"/>
    <mergeCell ref="E85:G85"/>
    <mergeCell ref="M39:N39"/>
    <mergeCell ref="A39:B39"/>
    <mergeCell ref="C39:D39"/>
    <mergeCell ref="C38:D38"/>
    <mergeCell ref="K38:L38"/>
    <mergeCell ref="I37:J37"/>
    <mergeCell ref="A42:C42"/>
    <mergeCell ref="I42:K42"/>
    <mergeCell ref="A54:F54"/>
    <mergeCell ref="I54:N54"/>
    <mergeCell ref="A47:C47"/>
    <mergeCell ref="A44:C44"/>
    <mergeCell ref="I44:K44"/>
    <mergeCell ref="A49:C49"/>
    <mergeCell ref="I47:K47"/>
    <mergeCell ref="A48:C48"/>
    <mergeCell ref="I48:K48"/>
    <mergeCell ref="I49:K49"/>
    <mergeCell ref="A50:C50"/>
    <mergeCell ref="I50:K50"/>
    <mergeCell ref="A52:C52"/>
    <mergeCell ref="I52:K52"/>
    <mergeCell ref="A53:C53"/>
    <mergeCell ref="I53:K53"/>
    <mergeCell ref="A51:C51"/>
    <mergeCell ref="I51:K51"/>
    <mergeCell ref="A390:B390"/>
    <mergeCell ref="A403:C403"/>
    <mergeCell ref="I403:K403"/>
    <mergeCell ref="A404:F404"/>
    <mergeCell ref="I404:N404"/>
    <mergeCell ref="A405:F405"/>
    <mergeCell ref="I405:N405"/>
    <mergeCell ref="A406:F406"/>
    <mergeCell ref="I406:N406"/>
    <mergeCell ref="A398:C398"/>
    <mergeCell ref="I398:K398"/>
    <mergeCell ref="A399:C399"/>
    <mergeCell ref="I399:K399"/>
    <mergeCell ref="A400:C400"/>
    <mergeCell ref="I400:K400"/>
    <mergeCell ref="A401:C401"/>
    <mergeCell ref="I401:K401"/>
    <mergeCell ref="A402:C402"/>
    <mergeCell ref="I402:K402"/>
    <mergeCell ref="C390:D390"/>
    <mergeCell ref="E390:F390"/>
    <mergeCell ref="I390:J390"/>
    <mergeCell ref="K390:L390"/>
    <mergeCell ref="M390:N390"/>
    <mergeCell ref="A391:G391"/>
    <mergeCell ref="I391:O391"/>
    <mergeCell ref="A394:C394"/>
    <mergeCell ref="I394:K394"/>
    <mergeCell ref="A397:C397"/>
    <mergeCell ref="I397:K397"/>
    <mergeCell ref="A392:C392"/>
    <mergeCell ref="I392:K392"/>
    <mergeCell ref="A116:G116"/>
    <mergeCell ref="I116:O116"/>
    <mergeCell ref="A46:C46"/>
    <mergeCell ref="I46:K46"/>
    <mergeCell ref="A43:C43"/>
    <mergeCell ref="I43:K43"/>
    <mergeCell ref="E14:F14"/>
    <mergeCell ref="A15:B15"/>
    <mergeCell ref="C15:D15"/>
    <mergeCell ref="E15:F15"/>
    <mergeCell ref="A31:F31"/>
    <mergeCell ref="I31:N31"/>
    <mergeCell ref="I18:K18"/>
    <mergeCell ref="A19:C19"/>
    <mergeCell ref="I19:K19"/>
    <mergeCell ref="A20:C20"/>
    <mergeCell ref="I20:K20"/>
    <mergeCell ref="A41:G41"/>
    <mergeCell ref="I41:O41"/>
    <mergeCell ref="A45:C45"/>
    <mergeCell ref="I45:K45"/>
    <mergeCell ref="I38:J38"/>
    <mergeCell ref="A33:B33"/>
    <mergeCell ref="E40:F40"/>
    <mergeCell ref="A38:B38"/>
    <mergeCell ref="C37:D37"/>
    <mergeCell ref="E39:F39"/>
    <mergeCell ref="K37:L37"/>
    <mergeCell ref="A40:B40"/>
    <mergeCell ref="C40:D40"/>
    <mergeCell ref="I34:J34"/>
    <mergeCell ref="C35:D35"/>
    <mergeCell ref="P8:P28"/>
    <mergeCell ref="C9:G9"/>
    <mergeCell ref="K9:O9"/>
    <mergeCell ref="A12:B12"/>
    <mergeCell ref="C12:D12"/>
    <mergeCell ref="I12:J12"/>
    <mergeCell ref="K12:L12"/>
    <mergeCell ref="A13:B13"/>
    <mergeCell ref="C13:D13"/>
    <mergeCell ref="I13:J13"/>
    <mergeCell ref="K13:L13"/>
    <mergeCell ref="A14:B14"/>
    <mergeCell ref="I9:J9"/>
    <mergeCell ref="E12:F12"/>
    <mergeCell ref="A26:C26"/>
    <mergeCell ref="A16:G16"/>
    <mergeCell ref="I16:O16"/>
    <mergeCell ref="A17:C17"/>
    <mergeCell ref="I17:K17"/>
    <mergeCell ref="A18:C18"/>
    <mergeCell ref="K14:L14"/>
    <mergeCell ref="I10:J10"/>
    <mergeCell ref="A9:B9"/>
    <mergeCell ref="D11:E11"/>
    <mergeCell ref="M14:N14"/>
    <mergeCell ref="K15:L15"/>
    <mergeCell ref="A24:C24"/>
    <mergeCell ref="I24:K24"/>
    <mergeCell ref="A25:C25"/>
    <mergeCell ref="I25:K25"/>
    <mergeCell ref="M15:N15"/>
    <mergeCell ref="C14:D14"/>
    <mergeCell ref="C33:G33"/>
    <mergeCell ref="I26:K26"/>
    <mergeCell ref="A27:C27"/>
    <mergeCell ref="I27:K27"/>
    <mergeCell ref="M40:N40"/>
    <mergeCell ref="A28:C28"/>
    <mergeCell ref="I28:K28"/>
    <mergeCell ref="I40:J40"/>
    <mergeCell ref="K40:L40"/>
    <mergeCell ref="A29:F29"/>
    <mergeCell ref="I29:N29"/>
    <mergeCell ref="A30:F30"/>
    <mergeCell ref="I30:N30"/>
    <mergeCell ref="A37:B37"/>
    <mergeCell ref="I39:J39"/>
    <mergeCell ref="K39:L39"/>
    <mergeCell ref="I33:J33"/>
    <mergeCell ref="K33:O33"/>
    <mergeCell ref="C34:G34"/>
    <mergeCell ref="K34:O34"/>
    <mergeCell ref="A35:B35"/>
    <mergeCell ref="I35:J35"/>
    <mergeCell ref="M37:N37"/>
    <mergeCell ref="E35:G35"/>
    <mergeCell ref="M35:O35"/>
    <mergeCell ref="B36:C36"/>
    <mergeCell ref="D36:E36"/>
    <mergeCell ref="J36:K36"/>
    <mergeCell ref="L36:M36"/>
    <mergeCell ref="K35:L35"/>
    <mergeCell ref="E37:F37"/>
    <mergeCell ref="A34:B34"/>
    <mergeCell ref="E114:F114"/>
    <mergeCell ref="I114:J114"/>
    <mergeCell ref="A115:B115"/>
    <mergeCell ref="C115:D115"/>
    <mergeCell ref="E115:F115"/>
    <mergeCell ref="I115:J115"/>
    <mergeCell ref="I67:K67"/>
    <mergeCell ref="I59:J59"/>
    <mergeCell ref="A59:B59"/>
    <mergeCell ref="A73:C73"/>
    <mergeCell ref="I73:K73"/>
    <mergeCell ref="A55:F55"/>
    <mergeCell ref="I55:N55"/>
    <mergeCell ref="I96:K96"/>
    <mergeCell ref="A97:C97"/>
    <mergeCell ref="A67:C67"/>
    <mergeCell ref="I105:N105"/>
    <mergeCell ref="I94:K94"/>
    <mergeCell ref="B61:C61"/>
    <mergeCell ref="D61:E61"/>
    <mergeCell ref="J61:K61"/>
    <mergeCell ref="K89:L89"/>
    <mergeCell ref="A91:G91"/>
    <mergeCell ref="I91:O91"/>
    <mergeCell ref="A56:F56"/>
    <mergeCell ref="I56:N56"/>
    <mergeCell ref="C58:G58"/>
    <mergeCell ref="K58:O58"/>
    <mergeCell ref="A58:B58"/>
    <mergeCell ref="I58:J58"/>
    <mergeCell ref="K60:L60"/>
    <mergeCell ref="A71:C71"/>
    <mergeCell ref="A395:C395"/>
    <mergeCell ref="I395:K395"/>
    <mergeCell ref="A396:C396"/>
    <mergeCell ref="I396:K396"/>
    <mergeCell ref="L61:M61"/>
    <mergeCell ref="M62:N62"/>
    <mergeCell ref="A133:B133"/>
    <mergeCell ref="I85:J85"/>
    <mergeCell ref="K85:L85"/>
    <mergeCell ref="M85:O85"/>
    <mergeCell ref="A92:C92"/>
    <mergeCell ref="I92:K92"/>
    <mergeCell ref="A93:C93"/>
    <mergeCell ref="I93:K93"/>
    <mergeCell ref="A89:B89"/>
    <mergeCell ref="C89:D89"/>
    <mergeCell ref="E89:F89"/>
    <mergeCell ref="I89:J89"/>
    <mergeCell ref="K110:L110"/>
    <mergeCell ref="M110:O110"/>
    <mergeCell ref="B111:C111"/>
    <mergeCell ref="D111:E111"/>
    <mergeCell ref="J111:K111"/>
    <mergeCell ref="L111:M111"/>
    <mergeCell ref="A112:B112"/>
    <mergeCell ref="A385:B385"/>
    <mergeCell ref="C385:D385"/>
    <mergeCell ref="A62:B62"/>
    <mergeCell ref="C62:D62"/>
    <mergeCell ref="E385:G385"/>
    <mergeCell ref="I385:J385"/>
    <mergeCell ref="K385:L385"/>
    <mergeCell ref="A393:C393"/>
    <mergeCell ref="I393:K393"/>
    <mergeCell ref="A78:C78"/>
    <mergeCell ref="I78:K78"/>
    <mergeCell ref="A102:C102"/>
    <mergeCell ref="I102:K102"/>
    <mergeCell ref="A103:C103"/>
    <mergeCell ref="I103:K103"/>
    <mergeCell ref="A100:C100"/>
    <mergeCell ref="I100:K100"/>
    <mergeCell ref="A101:C101"/>
    <mergeCell ref="I101:K101"/>
    <mergeCell ref="A79:F79"/>
    <mergeCell ref="I79:N79"/>
    <mergeCell ref="A76:C76"/>
    <mergeCell ref="I76:K76"/>
    <mergeCell ref="A80:F80"/>
    <mergeCell ref="A95:C95"/>
    <mergeCell ref="I95:K95"/>
    <mergeCell ref="A96:C96"/>
    <mergeCell ref="M385:O385"/>
    <mergeCell ref="B386:C386"/>
    <mergeCell ref="I125:K125"/>
    <mergeCell ref="I120:K120"/>
    <mergeCell ref="A121:C121"/>
    <mergeCell ref="I121:K121"/>
    <mergeCell ref="I80:N80"/>
    <mergeCell ref="C139:D139"/>
    <mergeCell ref="E139:F139"/>
    <mergeCell ref="I139:J139"/>
    <mergeCell ref="K139:L139"/>
    <mergeCell ref="M139:N139"/>
    <mergeCell ref="A63:B63"/>
    <mergeCell ref="C63:D63"/>
    <mergeCell ref="I63:J63"/>
    <mergeCell ref="K63:L63"/>
    <mergeCell ref="I72:K72"/>
    <mergeCell ref="A75:C75"/>
    <mergeCell ref="I75:K75"/>
    <mergeCell ref="M64:N64"/>
    <mergeCell ref="A65:B65"/>
    <mergeCell ref="C65:D65"/>
    <mergeCell ref="I64:J64"/>
    <mergeCell ref="K64:L64"/>
    <mergeCell ref="E65:F65"/>
    <mergeCell ref="E62:F62"/>
    <mergeCell ref="I62:J62"/>
    <mergeCell ref="K62:L62"/>
    <mergeCell ref="A3:D3"/>
    <mergeCell ref="A4:B4"/>
    <mergeCell ref="C4:D4"/>
    <mergeCell ref="E4:F4"/>
    <mergeCell ref="A5:B5"/>
    <mergeCell ref="C5:D5"/>
    <mergeCell ref="E5:F5"/>
    <mergeCell ref="E3:G3"/>
    <mergeCell ref="A21:C21"/>
    <mergeCell ref="I21:K21"/>
    <mergeCell ref="A22:C22"/>
    <mergeCell ref="I22:K22"/>
    <mergeCell ref="A23:C23"/>
    <mergeCell ref="I23:K23"/>
    <mergeCell ref="A6:B6"/>
    <mergeCell ref="C6:D6"/>
    <mergeCell ref="E6:F6"/>
    <mergeCell ref="A10:B10"/>
    <mergeCell ref="A8:B8"/>
    <mergeCell ref="C8:G8"/>
    <mergeCell ref="I8:J8"/>
    <mergeCell ref="K8:O8"/>
    <mergeCell ref="M12:N12"/>
    <mergeCell ref="E10:G10"/>
    <mergeCell ref="C10:D10"/>
    <mergeCell ref="B11:C11"/>
    <mergeCell ref="K10:L10"/>
    <mergeCell ref="M10:O10"/>
    <mergeCell ref="J11:K11"/>
    <mergeCell ref="L11:M11"/>
    <mergeCell ref="I14:J14"/>
    <mergeCell ref="I15:J15"/>
    <mergeCell ref="B86:C86"/>
    <mergeCell ref="D86:E86"/>
    <mergeCell ref="J86:K86"/>
    <mergeCell ref="L86:M86"/>
    <mergeCell ref="A81:F81"/>
    <mergeCell ref="I81:N81"/>
    <mergeCell ref="A68:C68"/>
    <mergeCell ref="I68:K68"/>
    <mergeCell ref="A69:C69"/>
    <mergeCell ref="I69:K69"/>
    <mergeCell ref="A70:C70"/>
    <mergeCell ref="I70:K70"/>
    <mergeCell ref="A84:B84"/>
    <mergeCell ref="C84:G84"/>
    <mergeCell ref="I84:J84"/>
    <mergeCell ref="K84:O84"/>
    <mergeCell ref="C59:G59"/>
    <mergeCell ref="K59:O59"/>
    <mergeCell ref="A60:B60"/>
    <mergeCell ref="E60:G60"/>
    <mergeCell ref="I60:J60"/>
    <mergeCell ref="M60:O60"/>
    <mergeCell ref="C60:D60"/>
    <mergeCell ref="M140:N140"/>
    <mergeCell ref="A141:G141"/>
    <mergeCell ref="I141:O141"/>
    <mergeCell ref="A122:C122"/>
    <mergeCell ref="I122:K122"/>
    <mergeCell ref="A123:C123"/>
    <mergeCell ref="I123:K123"/>
    <mergeCell ref="A109:B109"/>
    <mergeCell ref="C109:G109"/>
    <mergeCell ref="I109:J109"/>
    <mergeCell ref="K109:O109"/>
    <mergeCell ref="A110:B110"/>
    <mergeCell ref="B136:C136"/>
    <mergeCell ref="D136:E136"/>
    <mergeCell ref="J136:K136"/>
    <mergeCell ref="L136:M136"/>
    <mergeCell ref="A137:B137"/>
    <mergeCell ref="C137:D137"/>
    <mergeCell ref="E137:F137"/>
    <mergeCell ref="I137:J137"/>
    <mergeCell ref="K137:L137"/>
    <mergeCell ref="M137:N137"/>
    <mergeCell ref="C112:D112"/>
    <mergeCell ref="E112:F112"/>
    <mergeCell ref="I112:J112"/>
    <mergeCell ref="K112:L112"/>
    <mergeCell ref="A138:B138"/>
    <mergeCell ref="M112:N112"/>
    <mergeCell ref="M114:N114"/>
    <mergeCell ref="K114:L114"/>
    <mergeCell ref="A114:B114"/>
    <mergeCell ref="C114:D114"/>
    <mergeCell ref="C138:D138"/>
    <mergeCell ref="I138:J138"/>
    <mergeCell ref="K138:L138"/>
    <mergeCell ref="A139:B139"/>
    <mergeCell ref="A151:C151"/>
    <mergeCell ref="I151:K151"/>
    <mergeCell ref="A142:C142"/>
    <mergeCell ref="I142:K142"/>
    <mergeCell ref="A143:C143"/>
    <mergeCell ref="I143:K143"/>
    <mergeCell ref="A144:C144"/>
    <mergeCell ref="I144:K144"/>
    <mergeCell ref="A145:C145"/>
    <mergeCell ref="I145:K145"/>
    <mergeCell ref="A146:C146"/>
    <mergeCell ref="I146:K146"/>
    <mergeCell ref="A147:C147"/>
    <mergeCell ref="I147:K147"/>
    <mergeCell ref="A148:C148"/>
    <mergeCell ref="I148:K148"/>
    <mergeCell ref="A149:C149"/>
    <mergeCell ref="I149:K149"/>
    <mergeCell ref="A150:C150"/>
    <mergeCell ref="I150:K150"/>
    <mergeCell ref="A140:B140"/>
    <mergeCell ref="C140:D140"/>
    <mergeCell ref="E140:F140"/>
    <mergeCell ref="I140:J140"/>
    <mergeCell ref="K140:L140"/>
    <mergeCell ref="A358:B358"/>
    <mergeCell ref="C358:G358"/>
    <mergeCell ref="I358:J358"/>
    <mergeCell ref="K358:O358"/>
    <mergeCell ref="A359:B359"/>
    <mergeCell ref="C359:G359"/>
    <mergeCell ref="I359:J359"/>
    <mergeCell ref="K359:O359"/>
    <mergeCell ref="I309:J309"/>
    <mergeCell ref="K309:O309"/>
    <mergeCell ref="A310:B310"/>
    <mergeCell ref="C310:D310"/>
    <mergeCell ref="E310:G310"/>
    <mergeCell ref="I310:J310"/>
    <mergeCell ref="K310:L310"/>
    <mergeCell ref="M310:O310"/>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A360:B360"/>
    <mergeCell ref="C360:D360"/>
    <mergeCell ref="E360:G360"/>
    <mergeCell ref="I360:J360"/>
    <mergeCell ref="K360:L360"/>
    <mergeCell ref="M360:O360"/>
    <mergeCell ref="A152:C152"/>
    <mergeCell ref="I152:K152"/>
    <mergeCell ref="A153:C153"/>
    <mergeCell ref="I153:K153"/>
    <mergeCell ref="A154:F154"/>
    <mergeCell ref="I154:N154"/>
    <mergeCell ref="A155:F155"/>
    <mergeCell ref="I155:N155"/>
    <mergeCell ref="A156:F156"/>
    <mergeCell ref="I156:N156"/>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I314:J314"/>
    <mergeCell ref="K314:L314"/>
    <mergeCell ref="A322:C322"/>
    <mergeCell ref="I322:K322"/>
    <mergeCell ref="A323:C323"/>
    <mergeCell ref="I323:K323"/>
    <mergeCell ref="A324:C324"/>
    <mergeCell ref="I324:K324"/>
    <mergeCell ref="A325:C325"/>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B161:C161"/>
    <mergeCell ref="D161:E161"/>
    <mergeCell ref="J161:K161"/>
    <mergeCell ref="L161:M161"/>
    <mergeCell ref="A162:B162"/>
    <mergeCell ref="C162:D162"/>
    <mergeCell ref="E162:F162"/>
    <mergeCell ref="I162:J162"/>
    <mergeCell ref="K162:L162"/>
    <mergeCell ref="M162:N162"/>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M164:N164"/>
    <mergeCell ref="A165:B165"/>
    <mergeCell ref="C165:D165"/>
    <mergeCell ref="E165:F165"/>
    <mergeCell ref="I165:J165"/>
    <mergeCell ref="K165:L165"/>
    <mergeCell ref="M165:N165"/>
    <mergeCell ref="A166:G166"/>
    <mergeCell ref="I166:O166"/>
    <mergeCell ref="A163:B163"/>
    <mergeCell ref="C163:D163"/>
    <mergeCell ref="I163:J163"/>
    <mergeCell ref="K163:L163"/>
    <mergeCell ref="A164:B164"/>
    <mergeCell ref="C164:D164"/>
    <mergeCell ref="E164:F164"/>
    <mergeCell ref="I164:J164"/>
    <mergeCell ref="K164:L164"/>
    <mergeCell ref="A172:C172"/>
    <mergeCell ref="I172:K172"/>
    <mergeCell ref="A173:C173"/>
    <mergeCell ref="I173:K173"/>
    <mergeCell ref="A174:C174"/>
    <mergeCell ref="I174:K174"/>
    <mergeCell ref="A175:C175"/>
    <mergeCell ref="I175:K175"/>
    <mergeCell ref="A176:C176"/>
    <mergeCell ref="I176:K176"/>
    <mergeCell ref="A167:C167"/>
    <mergeCell ref="I167:K167"/>
    <mergeCell ref="A168:C168"/>
    <mergeCell ref="I168:K168"/>
    <mergeCell ref="A169:C169"/>
    <mergeCell ref="I169:K169"/>
    <mergeCell ref="A170:C170"/>
    <mergeCell ref="I170:K170"/>
    <mergeCell ref="A171:C171"/>
    <mergeCell ref="I171:K171"/>
    <mergeCell ref="A183:B183"/>
    <mergeCell ref="C183:G183"/>
    <mergeCell ref="I183:J183"/>
    <mergeCell ref="K183:O183"/>
    <mergeCell ref="A184:B184"/>
    <mergeCell ref="C184:G184"/>
    <mergeCell ref="I184:J184"/>
    <mergeCell ref="K184:O184"/>
    <mergeCell ref="A185:B185"/>
    <mergeCell ref="C185:D185"/>
    <mergeCell ref="E185:G185"/>
    <mergeCell ref="I185:J185"/>
    <mergeCell ref="K185:L185"/>
    <mergeCell ref="M185:O185"/>
    <mergeCell ref="A177:C177"/>
    <mergeCell ref="I177:K177"/>
    <mergeCell ref="A178:C178"/>
    <mergeCell ref="I178:K178"/>
    <mergeCell ref="A179:F179"/>
    <mergeCell ref="I179:N179"/>
    <mergeCell ref="A180:F180"/>
    <mergeCell ref="I180:N180"/>
    <mergeCell ref="A181:F181"/>
    <mergeCell ref="I181:N181"/>
    <mergeCell ref="A188:B188"/>
    <mergeCell ref="C188:D188"/>
    <mergeCell ref="I188:J188"/>
    <mergeCell ref="K188:L188"/>
    <mergeCell ref="A189:B189"/>
    <mergeCell ref="C189:D189"/>
    <mergeCell ref="E189:F189"/>
    <mergeCell ref="I189:J189"/>
    <mergeCell ref="K189:L189"/>
    <mergeCell ref="B186:C186"/>
    <mergeCell ref="D186:E186"/>
    <mergeCell ref="J186:K186"/>
    <mergeCell ref="L186:M186"/>
    <mergeCell ref="A187:B187"/>
    <mergeCell ref="C187:D187"/>
    <mergeCell ref="E187:F187"/>
    <mergeCell ref="I187:J187"/>
    <mergeCell ref="K187:L187"/>
    <mergeCell ref="M187:N187"/>
    <mergeCell ref="A192:C192"/>
    <mergeCell ref="I192:K192"/>
    <mergeCell ref="A193:C193"/>
    <mergeCell ref="I193:K193"/>
    <mergeCell ref="A194:C194"/>
    <mergeCell ref="I194:K194"/>
    <mergeCell ref="A195:C195"/>
    <mergeCell ref="I195:K195"/>
    <mergeCell ref="A196:C196"/>
    <mergeCell ref="I196:K196"/>
    <mergeCell ref="M189:N189"/>
    <mergeCell ref="A190:B190"/>
    <mergeCell ref="C190:D190"/>
    <mergeCell ref="E190:F190"/>
    <mergeCell ref="I190:J190"/>
    <mergeCell ref="K190:L190"/>
    <mergeCell ref="M190:N190"/>
    <mergeCell ref="A191:G191"/>
    <mergeCell ref="I191:O191"/>
    <mergeCell ref="A202:C202"/>
    <mergeCell ref="I202:K202"/>
    <mergeCell ref="A203:C203"/>
    <mergeCell ref="I203:K203"/>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s>
  <phoneticPr fontId="9"/>
  <conditionalFormatting sqref="F18 A18:B27">
    <cfRule type="expression" dxfId="32" priority="64" stopIfTrue="1">
      <formula>#REF!=TRUE</formula>
    </cfRule>
  </conditionalFormatting>
  <conditionalFormatting sqref="N18 I18:J27">
    <cfRule type="expression" dxfId="31" priority="43" stopIfTrue="1">
      <formula>#REF!=TRUE</formula>
    </cfRule>
  </conditionalFormatting>
  <conditionalFormatting sqref="F43 A43:B52">
    <cfRule type="expression" dxfId="30" priority="30" stopIfTrue="1">
      <formula>#REF!=TRUE</formula>
    </cfRule>
  </conditionalFormatting>
  <conditionalFormatting sqref="N43 I43:J52">
    <cfRule type="expression" dxfId="29" priority="29" stopIfTrue="1">
      <formula>#REF!=TRUE</formula>
    </cfRule>
  </conditionalFormatting>
  <conditionalFormatting sqref="F68 A68:B77">
    <cfRule type="expression" dxfId="28" priority="28" stopIfTrue="1">
      <formula>#REF!=TRUE</formula>
    </cfRule>
  </conditionalFormatting>
  <conditionalFormatting sqref="N68 I68:J77">
    <cfRule type="expression" dxfId="27" priority="27" stopIfTrue="1">
      <formula>#REF!=TRUE</formula>
    </cfRule>
  </conditionalFormatting>
  <conditionalFormatting sqref="F93 A93:B102">
    <cfRule type="expression" dxfId="26" priority="26" stopIfTrue="1">
      <formula>#REF!=TRUE</formula>
    </cfRule>
  </conditionalFormatting>
  <conditionalFormatting sqref="N93 I93:J102">
    <cfRule type="expression" dxfId="25" priority="25" stopIfTrue="1">
      <formula>#REF!=TRUE</formula>
    </cfRule>
  </conditionalFormatting>
  <conditionalFormatting sqref="F118 A118:B127">
    <cfRule type="expression" dxfId="24" priority="24" stopIfTrue="1">
      <formula>#REF!=TRUE</formula>
    </cfRule>
  </conditionalFormatting>
  <conditionalFormatting sqref="N118 I118:J127">
    <cfRule type="expression" dxfId="23" priority="23" stopIfTrue="1">
      <formula>#REF!=TRUE</formula>
    </cfRule>
  </conditionalFormatting>
  <conditionalFormatting sqref="F393 A393:B402">
    <cfRule type="expression" dxfId="22" priority="22" stopIfTrue="1">
      <formula>#REF!=TRUE</formula>
    </cfRule>
  </conditionalFormatting>
  <conditionalFormatting sqref="N393 I393:J402">
    <cfRule type="expression" dxfId="21" priority="21" stopIfTrue="1">
      <formula>#REF!=TRUE</formula>
    </cfRule>
  </conditionalFormatting>
  <conditionalFormatting sqref="F143 A143:B152">
    <cfRule type="expression" dxfId="20" priority="20" stopIfTrue="1">
      <formula>#REF!=TRUE</formula>
    </cfRule>
  </conditionalFormatting>
  <conditionalFormatting sqref="N143 I143:J152">
    <cfRule type="expression" dxfId="19" priority="19" stopIfTrue="1">
      <formula>#REF!=TRUE</formula>
    </cfRule>
  </conditionalFormatting>
  <conditionalFormatting sqref="F368 A368:B377">
    <cfRule type="expression" dxfId="18" priority="18" stopIfTrue="1">
      <formula>#REF!=TRUE</formula>
    </cfRule>
  </conditionalFormatting>
  <conditionalFormatting sqref="N368 I368:J377">
    <cfRule type="expression" dxfId="17" priority="17" stopIfTrue="1">
      <formula>#REF!=TRUE</formula>
    </cfRule>
  </conditionalFormatting>
  <conditionalFormatting sqref="F343 A343:B352">
    <cfRule type="expression" dxfId="16" priority="16" stopIfTrue="1">
      <formula>#REF!=TRUE</formula>
    </cfRule>
  </conditionalFormatting>
  <conditionalFormatting sqref="N343 I343:J352">
    <cfRule type="expression" dxfId="15" priority="15" stopIfTrue="1">
      <formula>#REF!=TRUE</formula>
    </cfRule>
  </conditionalFormatting>
  <conditionalFormatting sqref="F318 A318:B327">
    <cfRule type="expression" dxfId="14" priority="14" stopIfTrue="1">
      <formula>#REF!=TRUE</formula>
    </cfRule>
  </conditionalFormatting>
  <conditionalFormatting sqref="N318 I318:J327">
    <cfRule type="expression" dxfId="13" priority="13" stopIfTrue="1">
      <formula>#REF!=TRUE</formula>
    </cfRule>
  </conditionalFormatting>
  <conditionalFormatting sqref="F293 A293:B302">
    <cfRule type="expression" dxfId="12" priority="12" stopIfTrue="1">
      <formula>#REF!=TRUE</formula>
    </cfRule>
  </conditionalFormatting>
  <conditionalFormatting sqref="N293 I293:J302">
    <cfRule type="expression" dxfId="11" priority="11" stopIfTrue="1">
      <formula>#REF!=TRUE</formula>
    </cfRule>
  </conditionalFormatting>
  <conditionalFormatting sqref="F268 A268:B277">
    <cfRule type="expression" dxfId="10" priority="10" stopIfTrue="1">
      <formula>#REF!=TRUE</formula>
    </cfRule>
  </conditionalFormatting>
  <conditionalFormatting sqref="N268 I268:J277">
    <cfRule type="expression" dxfId="9" priority="9" stopIfTrue="1">
      <formula>#REF!=TRUE</formula>
    </cfRule>
  </conditionalFormatting>
  <conditionalFormatting sqref="F243 A243:B252">
    <cfRule type="expression" dxfId="8" priority="8" stopIfTrue="1">
      <formula>#REF!=TRUE</formula>
    </cfRule>
  </conditionalFormatting>
  <conditionalFormatting sqref="N243 I243:J252">
    <cfRule type="expression" dxfId="7" priority="7" stopIfTrue="1">
      <formula>#REF!=TRUE</formula>
    </cfRule>
  </conditionalFormatting>
  <conditionalFormatting sqref="F218 A218:B227">
    <cfRule type="expression" dxfId="6" priority="6" stopIfTrue="1">
      <formula>#REF!=TRUE</formula>
    </cfRule>
  </conditionalFormatting>
  <conditionalFormatting sqref="N218 I218:J227">
    <cfRule type="expression" dxfId="5" priority="5" stopIfTrue="1">
      <formula>#REF!=TRUE</formula>
    </cfRule>
  </conditionalFormatting>
  <conditionalFormatting sqref="F193 A193:B202">
    <cfRule type="expression" dxfId="4" priority="4" stopIfTrue="1">
      <formula>#REF!=TRUE</formula>
    </cfRule>
  </conditionalFormatting>
  <conditionalFormatting sqref="N193 I193:J202">
    <cfRule type="expression" dxfId="3" priority="3" stopIfTrue="1">
      <formula>#REF!=TRUE</formula>
    </cfRule>
  </conditionalFormatting>
  <conditionalFormatting sqref="F168 A168:B177">
    <cfRule type="expression" dxfId="2" priority="2" stopIfTrue="1">
      <formula>#REF!=TRUE</formula>
    </cfRule>
  </conditionalFormatting>
  <conditionalFormatting sqref="N168 I168:J177">
    <cfRule type="expression" dxfId="1" priority="1" stopIfTrue="1">
      <formula>#REF!=TRUE</formula>
    </cfRule>
  </conditionalFormatting>
  <dataValidations count="2">
    <dataValidation type="whole" operator="lessThanOrEqual" allowBlank="1" showInputMessage="1" showErrorMessage="1" sqref="G30 O30 G55 O55 G80 O80 G105 O105 G130 O130 G405 O405 G155 O155 G380 O380 G355 O355 G330 O330 G305 O305 G280 O280 G255 O255 G230 O230 G205 O205 G180 O180" xr:uid="{00000000-0002-0000-0B00-000000000000}">
      <formula1>0</formula1>
    </dataValidation>
    <dataValidation allowBlank="1" showInputMessage="1" showErrorMessage="1" prompt="会場の席数に関する備考欄" sqref="E10 F10:F11 G10 M10 N10:N11 O10 E35 F35:F36 G35 M35 N35:N36 O35 E60 F60:F61 G60 M60 N60:N61 O60 E85 F85:F86 G85 M85 N85:N86 O85 E110 F110:F111 G110 M110 N110:N111 O110 E385 F385:F386 G385 M385 N385:N386 O385 E135 F135:F136 G135 M135 N135:N136 O135 E360 F360:F361 G360 M360 N360:N361 O360 E335 F335:F336 G335 M335 N335:N336 O335 E310 F310:F311 G310 M310 N310:N311 O310 E285 F285:F286 G285 M285 N285:N286 O285 E260 F260:F261 G260 M260 N260:N261 O260 E235 F235:F236 G235 M235 N235:N236 O235 E210 F210:F211 G210 M210 N210:N211 O210 E185 F185:F186 G185 M185 N185:N186 O185 E160 F160:F161 G160 M160 N160:N161 O160" xr:uid="{00000000-0002-0000-0B00-000001000000}"/>
  </dataValidations>
  <printOptions horizontalCentered="1"/>
  <pageMargins left="0.78740157480314965" right="0.78740157480314965" top="0.39370078740157483" bottom="0.78740157480314965" header="0" footer="0.59055118110236227"/>
  <pageSetup paperSize="9" scale="61" fitToHeight="0" orientation="portrait" r:id="rId2"/>
  <headerFooter scaleWithDoc="0">
    <oddFooter>&amp;R&amp;"ＭＳ ゴシック,標準"整理番号：（事務局記入欄）</oddFooter>
  </headerFooter>
  <rowBreaks count="7" manualBreakCount="7">
    <brk id="56" max="14" man="1"/>
    <brk id="106" max="14" man="1"/>
    <brk id="156" max="14" man="1"/>
    <brk id="206" max="14" man="1"/>
    <brk id="256" max="14" man="1"/>
    <brk id="306" max="14" man="1"/>
    <brk id="356" max="14" man="1"/>
  </rowBreaks>
  <colBreaks count="1" manualBreakCount="1">
    <brk id="15" max="1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T269"/>
  <sheetViews>
    <sheetView view="pageBreakPreview" zoomScale="70" zoomScaleNormal="40" zoomScaleSheetLayoutView="70" zoomScalePageLayoutView="30" workbookViewId="0">
      <pane ySplit="26" topLeftCell="A30" activePane="bottomLeft" state="frozen"/>
      <selection activeCell="A10" sqref="C10:D10"/>
      <selection pane="bottomLeft" activeCell="A10" sqref="C10:D10"/>
    </sheetView>
  </sheetViews>
  <sheetFormatPr defaultColWidth="9" defaultRowHeight="24.9" customHeight="1"/>
  <cols>
    <col min="1" max="1" width="5.6640625" style="269" bestFit="1" customWidth="1"/>
    <col min="2" max="2" width="5" style="269" customWidth="1"/>
    <col min="3" max="3" width="3.58203125" style="269" customWidth="1"/>
    <col min="4" max="4" width="18.4140625" style="361" customWidth="1"/>
    <col min="5" max="5" width="55.6640625" style="269" customWidth="1"/>
    <col min="6" max="6" width="16.58203125" style="313" customWidth="1"/>
    <col min="7" max="7" width="9.6640625" style="313" customWidth="1"/>
    <col min="8" max="8" width="5.58203125" style="315" customWidth="1"/>
    <col min="9" max="9" width="9.6640625" style="313" customWidth="1"/>
    <col min="10" max="10" width="5.58203125" style="315" customWidth="1"/>
    <col min="11" max="11" width="9.6640625" style="314" customWidth="1"/>
    <col min="12" max="12" width="16.58203125" style="315" customWidth="1"/>
    <col min="13" max="13" width="16.58203125" style="268" customWidth="1"/>
    <col min="14" max="14" width="9" style="269"/>
    <col min="15" max="29" width="9" style="269" customWidth="1"/>
    <col min="30" max="16384" width="9" style="269"/>
  </cols>
  <sheetData>
    <row r="1" spans="1:20" s="254" customFormat="1" ht="29.25" customHeight="1">
      <c r="A1" s="251"/>
      <c r="B1" s="252" t="s">
        <v>245</v>
      </c>
      <c r="C1" s="253"/>
      <c r="F1" s="255"/>
      <c r="G1" s="255"/>
      <c r="H1" s="256"/>
    </row>
    <row r="2" spans="1:20" s="254" customFormat="1" ht="7.5" customHeight="1">
      <c r="A2" s="251"/>
      <c r="B2" s="253"/>
      <c r="C2" s="253"/>
      <c r="F2" s="255"/>
      <c r="G2" s="255"/>
      <c r="H2" s="256"/>
    </row>
    <row r="3" spans="1:20" s="254" customFormat="1" ht="35.15" customHeight="1" thickBot="1">
      <c r="A3" s="251"/>
      <c r="B3" s="253"/>
      <c r="C3" s="253"/>
      <c r="D3" s="257" t="s">
        <v>390</v>
      </c>
      <c r="E3" s="462" t="str">
        <f>IF(総表!C17="","",総表!C17)</f>
        <v/>
      </c>
      <c r="F3" s="258" t="s">
        <v>391</v>
      </c>
      <c r="G3" s="872" t="str">
        <f>IF(総表!C25="","",総表!C25)</f>
        <v/>
      </c>
      <c r="H3" s="710"/>
      <c r="I3" s="710"/>
      <c r="J3" s="710"/>
      <c r="K3" s="710"/>
      <c r="L3" s="710"/>
      <c r="M3" s="710"/>
      <c r="N3" s="878" t="s">
        <v>505</v>
      </c>
      <c r="O3" s="878"/>
      <c r="P3" s="878"/>
      <c r="Q3" s="878"/>
      <c r="R3" s="878"/>
      <c r="S3" s="878"/>
      <c r="T3" s="878"/>
    </row>
    <row r="4" spans="1:20" s="254" customFormat="1" ht="7.5" customHeight="1">
      <c r="A4" s="251"/>
      <c r="B4" s="253"/>
      <c r="C4" s="253"/>
      <c r="F4" s="255"/>
      <c r="G4" s="255"/>
      <c r="H4" s="256"/>
      <c r="N4" s="878"/>
      <c r="O4" s="878"/>
      <c r="P4" s="878"/>
      <c r="Q4" s="878"/>
      <c r="R4" s="878"/>
      <c r="S4" s="878"/>
      <c r="T4" s="878"/>
    </row>
    <row r="5" spans="1:20" s="254" customFormat="1" ht="18" customHeight="1" thickBot="1">
      <c r="A5" s="259"/>
      <c r="F5" s="260" t="s">
        <v>275</v>
      </c>
      <c r="G5" s="255"/>
      <c r="H5" s="256"/>
    </row>
    <row r="6" spans="1:20" ht="20.149999999999999" customHeight="1">
      <c r="A6" s="261"/>
      <c r="B6" s="262" t="s">
        <v>386</v>
      </c>
      <c r="C6" s="263"/>
      <c r="D6" s="263"/>
      <c r="E6" s="263"/>
      <c r="F6" s="264">
        <f>SUM(F7:F18)</f>
        <v>0</v>
      </c>
      <c r="G6" s="265"/>
      <c r="H6" s="266"/>
      <c r="I6" s="265"/>
      <c r="J6" s="266"/>
      <c r="K6" s="267"/>
      <c r="L6" s="266"/>
      <c r="N6" s="244"/>
    </row>
    <row r="7" spans="1:20" ht="20.149999999999999" hidden="1" customHeight="1">
      <c r="A7" s="261"/>
      <c r="B7" s="270"/>
      <c r="C7" s="271"/>
      <c r="D7" s="272"/>
      <c r="E7" s="273" t="s">
        <v>449</v>
      </c>
      <c r="F7" s="274">
        <f>M28</f>
        <v>0</v>
      </c>
      <c r="G7" s="265"/>
      <c r="H7" s="266"/>
      <c r="I7" s="265"/>
      <c r="J7" s="266"/>
      <c r="K7" s="267"/>
      <c r="L7" s="266"/>
      <c r="N7" s="244"/>
    </row>
    <row r="8" spans="1:20" ht="20.149999999999999" hidden="1" customHeight="1">
      <c r="A8" s="261"/>
      <c r="B8" s="275"/>
      <c r="C8" s="276"/>
      <c r="D8" s="277"/>
      <c r="E8" s="278" t="s">
        <v>271</v>
      </c>
      <c r="F8" s="279">
        <f>M39</f>
        <v>0</v>
      </c>
      <c r="G8" s="265"/>
      <c r="H8" s="266"/>
      <c r="I8" s="265"/>
      <c r="J8" s="266"/>
      <c r="K8" s="267"/>
      <c r="L8" s="266"/>
      <c r="N8" s="244" t="s">
        <v>293</v>
      </c>
    </row>
    <row r="9" spans="1:20" ht="20.149999999999999" hidden="1" customHeight="1">
      <c r="A9" s="261"/>
      <c r="B9" s="275"/>
      <c r="C9" s="276"/>
      <c r="D9" s="277"/>
      <c r="E9" s="280" t="s">
        <v>277</v>
      </c>
      <c r="F9" s="281">
        <f>M60</f>
        <v>0</v>
      </c>
      <c r="G9" s="265"/>
      <c r="H9" s="266"/>
      <c r="I9" s="265"/>
      <c r="J9" s="266"/>
      <c r="K9" s="267"/>
      <c r="L9" s="266"/>
      <c r="N9" s="244" t="s">
        <v>293</v>
      </c>
    </row>
    <row r="10" spans="1:20" ht="20.149999999999999" hidden="1" customHeight="1">
      <c r="A10" s="261"/>
      <c r="B10" s="275"/>
      <c r="C10" s="276"/>
      <c r="D10" s="277"/>
      <c r="E10" s="280" t="s">
        <v>279</v>
      </c>
      <c r="F10" s="281">
        <f>M81</f>
        <v>0</v>
      </c>
      <c r="G10" s="265"/>
      <c r="H10" s="266"/>
      <c r="I10" s="265"/>
      <c r="J10" s="266"/>
      <c r="K10" s="267"/>
      <c r="L10" s="266"/>
      <c r="N10" s="244" t="s">
        <v>293</v>
      </c>
    </row>
    <row r="11" spans="1:20" ht="20.149999999999999" hidden="1" customHeight="1">
      <c r="A11" s="261"/>
      <c r="B11" s="275"/>
      <c r="C11" s="276"/>
      <c r="D11" s="277"/>
      <c r="E11" s="280" t="s">
        <v>280</v>
      </c>
      <c r="F11" s="281">
        <f>M102</f>
        <v>0</v>
      </c>
      <c r="G11" s="265"/>
      <c r="H11" s="266"/>
      <c r="I11" s="265"/>
      <c r="J11" s="266"/>
      <c r="K11" s="267"/>
      <c r="L11" s="266"/>
      <c r="N11" s="244" t="s">
        <v>293</v>
      </c>
    </row>
    <row r="12" spans="1:20" ht="20.149999999999999" hidden="1" customHeight="1">
      <c r="A12" s="261"/>
      <c r="B12" s="275"/>
      <c r="C12" s="276"/>
      <c r="D12" s="277"/>
      <c r="E12" s="280" t="s">
        <v>278</v>
      </c>
      <c r="F12" s="281">
        <f>M123</f>
        <v>0</v>
      </c>
      <c r="G12" s="265"/>
      <c r="H12" s="266"/>
      <c r="I12" s="265"/>
      <c r="J12" s="266"/>
      <c r="K12" s="267"/>
      <c r="L12" s="266"/>
      <c r="N12" s="244" t="s">
        <v>293</v>
      </c>
    </row>
    <row r="13" spans="1:20" ht="20.149999999999999" hidden="1" customHeight="1">
      <c r="A13" s="261"/>
      <c r="B13" s="275"/>
      <c r="C13" s="276"/>
      <c r="D13" s="277"/>
      <c r="E13" s="280" t="s">
        <v>281</v>
      </c>
      <c r="F13" s="281">
        <f>M144</f>
        <v>0</v>
      </c>
      <c r="G13" s="265"/>
      <c r="H13" s="266"/>
      <c r="I13" s="265"/>
      <c r="J13" s="266"/>
      <c r="K13" s="267"/>
      <c r="L13" s="266"/>
      <c r="N13" s="244" t="s">
        <v>293</v>
      </c>
    </row>
    <row r="14" spans="1:20" ht="20.149999999999999" hidden="1" customHeight="1">
      <c r="A14" s="261"/>
      <c r="B14" s="275"/>
      <c r="C14" s="276"/>
      <c r="D14" s="277"/>
      <c r="E14" s="280" t="s">
        <v>282</v>
      </c>
      <c r="F14" s="281">
        <f>M165</f>
        <v>0</v>
      </c>
      <c r="G14" s="265"/>
      <c r="H14" s="266"/>
      <c r="I14" s="265"/>
      <c r="J14" s="266"/>
      <c r="K14" s="267"/>
      <c r="L14" s="266"/>
      <c r="N14" s="244" t="s">
        <v>293</v>
      </c>
    </row>
    <row r="15" spans="1:20" ht="20.149999999999999" hidden="1" customHeight="1">
      <c r="A15" s="261"/>
      <c r="B15" s="275"/>
      <c r="C15" s="276"/>
      <c r="D15" s="277"/>
      <c r="E15" s="280" t="s">
        <v>283</v>
      </c>
      <c r="F15" s="281">
        <f>M186</f>
        <v>0</v>
      </c>
      <c r="G15" s="265"/>
      <c r="H15" s="266"/>
      <c r="I15" s="265"/>
      <c r="J15" s="266"/>
      <c r="K15" s="267"/>
      <c r="L15" s="266"/>
      <c r="N15" s="244" t="s">
        <v>293</v>
      </c>
    </row>
    <row r="16" spans="1:20" ht="20.149999999999999" hidden="1" customHeight="1">
      <c r="A16" s="261"/>
      <c r="B16" s="275"/>
      <c r="C16" s="276"/>
      <c r="D16" s="277"/>
      <c r="E16" s="280" t="s">
        <v>294</v>
      </c>
      <c r="F16" s="281">
        <f>M207</f>
        <v>0</v>
      </c>
      <c r="G16" s="265"/>
      <c r="H16" s="266"/>
      <c r="I16" s="265"/>
      <c r="J16" s="266"/>
      <c r="K16" s="267"/>
      <c r="L16" s="266"/>
      <c r="N16" s="244" t="s">
        <v>293</v>
      </c>
    </row>
    <row r="17" spans="1:14" ht="20.149999999999999" hidden="1" customHeight="1">
      <c r="A17" s="261"/>
      <c r="B17" s="275"/>
      <c r="C17" s="276"/>
      <c r="D17" s="277"/>
      <c r="E17" s="280" t="s">
        <v>295</v>
      </c>
      <c r="F17" s="281">
        <f>M228</f>
        <v>0</v>
      </c>
      <c r="G17" s="265"/>
      <c r="H17" s="266"/>
      <c r="I17" s="265"/>
      <c r="J17" s="266"/>
      <c r="K17" s="267"/>
      <c r="L17" s="266"/>
      <c r="N17" s="244" t="s">
        <v>293</v>
      </c>
    </row>
    <row r="18" spans="1:14" ht="20.149999999999999" hidden="1" customHeight="1">
      <c r="A18" s="261"/>
      <c r="B18" s="275"/>
      <c r="C18" s="282"/>
      <c r="D18" s="283"/>
      <c r="E18" s="284" t="s">
        <v>296</v>
      </c>
      <c r="F18" s="285">
        <f>M250</f>
        <v>0</v>
      </c>
      <c r="G18" s="265"/>
      <c r="H18" s="266"/>
      <c r="I18" s="265"/>
      <c r="J18" s="266"/>
      <c r="K18" s="267"/>
      <c r="L18" s="266"/>
      <c r="N18" s="244" t="s">
        <v>293</v>
      </c>
    </row>
    <row r="19" spans="1:14" ht="20.149999999999999" customHeight="1">
      <c r="A19" s="261"/>
      <c r="B19" s="870" t="s">
        <v>461</v>
      </c>
      <c r="C19" s="871"/>
      <c r="D19" s="871"/>
      <c r="E19" s="871"/>
      <c r="F19" s="286">
        <f>SUM(F21:F23)</f>
        <v>0</v>
      </c>
      <c r="G19" s="287"/>
      <c r="H19" s="288"/>
      <c r="I19" s="287"/>
      <c r="J19" s="288"/>
      <c r="K19" s="289"/>
      <c r="L19" s="288"/>
      <c r="N19" s="244"/>
    </row>
    <row r="20" spans="1:14" ht="20.149999999999999" customHeight="1">
      <c r="A20" s="261"/>
      <c r="B20" s="290"/>
      <c r="C20" s="291"/>
      <c r="D20" s="292"/>
      <c r="E20" s="293" t="s">
        <v>392</v>
      </c>
      <c r="F20" s="294" t="s">
        <v>393</v>
      </c>
      <c r="G20" s="287"/>
      <c r="H20" s="288"/>
      <c r="I20" s="287"/>
      <c r="J20" s="288"/>
      <c r="K20" s="289"/>
      <c r="L20" s="288"/>
      <c r="N20" s="244"/>
    </row>
    <row r="21" spans="1:14" ht="20.149999999999999" customHeight="1">
      <c r="A21" s="261"/>
      <c r="B21" s="865"/>
      <c r="C21" s="866"/>
      <c r="D21" s="295" t="s">
        <v>272</v>
      </c>
      <c r="E21" s="362" t="s">
        <v>276</v>
      </c>
      <c r="F21" s="296">
        <f>IF(E21="要選択",0,VLOOKUP(E21,$E$7:$F$18,2,FALSE))</f>
        <v>0</v>
      </c>
      <c r="G21" s="287"/>
      <c r="H21" s="297" t="str">
        <f>IF(COUNTIF($E$21:$E$23,$E$21)&gt;1,"同じ項目が選択されています。",IF(COUNTIF($E$21:$E$23,$E$22)&gt;1,"同じ項目が選択されています。",IF(COUNTIF($E$21:$E$23,$E$23)&gt;1,"同じ項目が選択されています。","")))</f>
        <v>同じ項目が選択されています。</v>
      </c>
      <c r="I21" s="287"/>
      <c r="J21" s="288"/>
      <c r="K21" s="289"/>
      <c r="L21" s="288"/>
      <c r="N21" s="495" t="s">
        <v>492</v>
      </c>
    </row>
    <row r="22" spans="1:14" ht="20.149999999999999" customHeight="1">
      <c r="A22" s="261"/>
      <c r="B22" s="867"/>
      <c r="C22" s="866"/>
      <c r="D22" s="298" t="s">
        <v>273</v>
      </c>
      <c r="E22" s="363" t="s">
        <v>276</v>
      </c>
      <c r="F22" s="299">
        <f>IF(E22="要選択",0,VLOOKUP(E22,$E$7:$F$18,2,FALSE))</f>
        <v>0</v>
      </c>
      <c r="G22" s="287"/>
      <c r="H22" s="297" t="str">
        <f>IF(H21="","","項目の選択を確認してください。")</f>
        <v>項目の選択を確認してください。</v>
      </c>
      <c r="I22" s="287"/>
      <c r="J22" s="288"/>
      <c r="K22" s="289"/>
      <c r="L22" s="288"/>
      <c r="N22" s="495" t="s">
        <v>493</v>
      </c>
    </row>
    <row r="23" spans="1:14" ht="20.149999999999999" customHeight="1" thickBot="1">
      <c r="A23" s="261"/>
      <c r="B23" s="868"/>
      <c r="C23" s="869"/>
      <c r="D23" s="300" t="s">
        <v>274</v>
      </c>
      <c r="E23" s="364" t="s">
        <v>276</v>
      </c>
      <c r="F23" s="301">
        <f>IF(E23="要選択",0,VLOOKUP(E23,$E$7:$F$18,2,FALSE))</f>
        <v>0</v>
      </c>
      <c r="G23" s="287"/>
      <c r="H23" s="288"/>
      <c r="I23" s="287"/>
      <c r="J23" s="288"/>
      <c r="K23" s="289"/>
      <c r="L23" s="288"/>
      <c r="N23" s="495" t="s">
        <v>493</v>
      </c>
    </row>
    <row r="24" spans="1:14" s="310" customFormat="1" ht="8.25" customHeight="1">
      <c r="A24" s="261"/>
      <c r="B24" s="302"/>
      <c r="C24" s="302"/>
      <c r="D24" s="302"/>
      <c r="E24" s="303"/>
      <c r="F24" s="287"/>
      <c r="G24" s="287"/>
      <c r="H24" s="304"/>
      <c r="I24" s="305"/>
      <c r="J24" s="304"/>
      <c r="K24" s="306"/>
      <c r="L24" s="307"/>
      <c r="M24" s="308"/>
      <c r="N24" s="309"/>
    </row>
    <row r="25" spans="1:14" ht="20.149999999999999" customHeight="1" thickBot="1">
      <c r="A25" s="261"/>
      <c r="B25" s="311" t="s">
        <v>387</v>
      </c>
      <c r="C25" s="312"/>
      <c r="D25" s="302"/>
      <c r="E25" s="303"/>
      <c r="F25" s="287"/>
      <c r="G25" s="287"/>
      <c r="H25" s="304"/>
      <c r="J25" s="304"/>
      <c r="M25" s="316"/>
      <c r="N25" s="243"/>
    </row>
    <row r="26" spans="1:14" ht="20.149999999999999" customHeight="1" thickBot="1">
      <c r="B26" s="317" t="s">
        <v>22</v>
      </c>
      <c r="C26" s="318"/>
      <c r="D26" s="319" t="s">
        <v>23</v>
      </c>
      <c r="E26" s="319" t="s">
        <v>175</v>
      </c>
      <c r="F26" s="320" t="s">
        <v>172</v>
      </c>
      <c r="G26" s="873" t="s">
        <v>223</v>
      </c>
      <c r="H26" s="874"/>
      <c r="I26" s="873" t="s">
        <v>224</v>
      </c>
      <c r="J26" s="874"/>
      <c r="K26" s="321" t="s">
        <v>173</v>
      </c>
      <c r="L26" s="320" t="s">
        <v>174</v>
      </c>
      <c r="M26" s="322" t="s">
        <v>17</v>
      </c>
    </row>
    <row r="27" spans="1:14" ht="24.9" customHeight="1">
      <c r="B27" s="323" t="str">
        <f>IF($C27=$E$21,$D$21,IF($C27=$E$22,$D$22,IF($C27=$E$23,$D$23,"")))</f>
        <v/>
      </c>
      <c r="C27" s="324" t="s">
        <v>415</v>
      </c>
      <c r="D27" s="324"/>
      <c r="E27" s="325"/>
      <c r="F27" s="326"/>
      <c r="G27" s="326"/>
      <c r="H27" s="327"/>
      <c r="I27" s="326"/>
      <c r="J27" s="327"/>
      <c r="K27" s="328"/>
      <c r="L27" s="329"/>
      <c r="M27" s="330"/>
    </row>
    <row r="28" spans="1:14" ht="19.5" customHeight="1">
      <c r="A28" s="269">
        <v>1</v>
      </c>
      <c r="B28" s="331"/>
      <c r="C28" s="332"/>
      <c r="D28" s="57"/>
      <c r="E28" s="58"/>
      <c r="F28" s="59"/>
      <c r="G28" s="74"/>
      <c r="H28" s="60"/>
      <c r="I28" s="74"/>
      <c r="J28" s="60"/>
      <c r="K28" s="77"/>
      <c r="L28" s="333" t="str">
        <f>IF(ISNUMBER(F28),(ROUND(PRODUCT(F28,G28,I28,K28),0)),"")</f>
        <v/>
      </c>
      <c r="M28" s="334">
        <f>ROUNDDOWN(((SUM(L28:L37))/1000),0)</f>
        <v>0</v>
      </c>
    </row>
    <row r="29" spans="1:14" ht="20.149999999999999" customHeight="1">
      <c r="A29" s="269">
        <v>2</v>
      </c>
      <c r="B29" s="331"/>
      <c r="C29" s="332"/>
      <c r="D29" s="61"/>
      <c r="E29" s="62"/>
      <c r="F29" s="63"/>
      <c r="G29" s="75"/>
      <c r="H29" s="64"/>
      <c r="I29" s="75"/>
      <c r="J29" s="64"/>
      <c r="K29" s="78"/>
      <c r="L29" s="335" t="str">
        <f t="shared" ref="L29:L37" si="0">IF(ISNUMBER(F29),(ROUND(PRODUCT(F29,G29,I29,K29),0)),"")</f>
        <v/>
      </c>
      <c r="M29" s="336"/>
    </row>
    <row r="30" spans="1:14" ht="20.149999999999999" customHeight="1">
      <c r="A30" s="269">
        <v>3</v>
      </c>
      <c r="B30" s="331"/>
      <c r="C30" s="332"/>
      <c r="D30" s="61"/>
      <c r="E30" s="62"/>
      <c r="F30" s="63"/>
      <c r="G30" s="75"/>
      <c r="H30" s="64"/>
      <c r="I30" s="75"/>
      <c r="J30" s="64"/>
      <c r="K30" s="78"/>
      <c r="L30" s="335" t="str">
        <f t="shared" si="0"/>
        <v/>
      </c>
      <c r="M30" s="336"/>
    </row>
    <row r="31" spans="1:14" ht="20.149999999999999" customHeight="1">
      <c r="A31" s="269">
        <v>4</v>
      </c>
      <c r="B31" s="331"/>
      <c r="C31" s="332"/>
      <c r="D31" s="61"/>
      <c r="E31" s="62"/>
      <c r="F31" s="63"/>
      <c r="G31" s="75"/>
      <c r="H31" s="64"/>
      <c r="I31" s="75"/>
      <c r="J31" s="64"/>
      <c r="K31" s="78"/>
      <c r="L31" s="335" t="str">
        <f t="shared" si="0"/>
        <v/>
      </c>
      <c r="M31" s="336"/>
    </row>
    <row r="32" spans="1:14" ht="20.149999999999999" customHeight="1">
      <c r="A32" s="269">
        <v>5</v>
      </c>
      <c r="B32" s="331"/>
      <c r="C32" s="332"/>
      <c r="D32" s="61"/>
      <c r="E32" s="62"/>
      <c r="F32" s="63"/>
      <c r="G32" s="75"/>
      <c r="H32" s="64"/>
      <c r="I32" s="75"/>
      <c r="J32" s="64"/>
      <c r="K32" s="78"/>
      <c r="L32" s="335" t="str">
        <f t="shared" si="0"/>
        <v/>
      </c>
      <c r="M32" s="336"/>
    </row>
    <row r="33" spans="1:13" ht="20.149999999999999" customHeight="1">
      <c r="A33" s="269">
        <v>6</v>
      </c>
      <c r="B33" s="331"/>
      <c r="C33" s="332"/>
      <c r="D33" s="61"/>
      <c r="E33" s="62"/>
      <c r="F33" s="63"/>
      <c r="G33" s="75"/>
      <c r="H33" s="64"/>
      <c r="I33" s="75"/>
      <c r="J33" s="64"/>
      <c r="K33" s="78"/>
      <c r="L33" s="335" t="str">
        <f t="shared" si="0"/>
        <v/>
      </c>
      <c r="M33" s="336"/>
    </row>
    <row r="34" spans="1:13" ht="20.149999999999999" customHeight="1">
      <c r="A34" s="269">
        <v>7</v>
      </c>
      <c r="B34" s="331"/>
      <c r="C34" s="332"/>
      <c r="D34" s="61"/>
      <c r="E34" s="62"/>
      <c r="F34" s="63"/>
      <c r="G34" s="75"/>
      <c r="H34" s="64"/>
      <c r="I34" s="75"/>
      <c r="J34" s="64"/>
      <c r="K34" s="78"/>
      <c r="L34" s="335" t="str">
        <f t="shared" si="0"/>
        <v/>
      </c>
      <c r="M34" s="336"/>
    </row>
    <row r="35" spans="1:13" ht="20.149999999999999" customHeight="1">
      <c r="A35" s="269">
        <v>8</v>
      </c>
      <c r="B35" s="331"/>
      <c r="C35" s="332"/>
      <c r="D35" s="61"/>
      <c r="E35" s="62"/>
      <c r="F35" s="63"/>
      <c r="G35" s="75"/>
      <c r="H35" s="64"/>
      <c r="I35" s="75"/>
      <c r="J35" s="64"/>
      <c r="K35" s="78"/>
      <c r="L35" s="335" t="str">
        <f t="shared" si="0"/>
        <v/>
      </c>
      <c r="M35" s="336"/>
    </row>
    <row r="36" spans="1:13" ht="20.149999999999999" customHeight="1">
      <c r="A36" s="269">
        <v>9</v>
      </c>
      <c r="B36" s="331"/>
      <c r="C36" s="332"/>
      <c r="D36" s="61"/>
      <c r="E36" s="62"/>
      <c r="F36" s="63"/>
      <c r="G36" s="75"/>
      <c r="H36" s="64"/>
      <c r="I36" s="75"/>
      <c r="J36" s="64"/>
      <c r="K36" s="78"/>
      <c r="L36" s="335" t="str">
        <f t="shared" si="0"/>
        <v/>
      </c>
      <c r="M36" s="336"/>
    </row>
    <row r="37" spans="1:13" ht="20.149999999999999" customHeight="1">
      <c r="A37" s="269">
        <v>10</v>
      </c>
      <c r="B37" s="331"/>
      <c r="C37" s="332"/>
      <c r="D37" s="61"/>
      <c r="E37" s="62"/>
      <c r="F37" s="63"/>
      <c r="G37" s="75"/>
      <c r="H37" s="64"/>
      <c r="I37" s="75"/>
      <c r="J37" s="64"/>
      <c r="K37" s="78"/>
      <c r="L37" s="335" t="str">
        <f t="shared" si="0"/>
        <v/>
      </c>
      <c r="M37" s="336"/>
    </row>
    <row r="38" spans="1:13" ht="24.9" customHeight="1">
      <c r="B38" s="323" t="str">
        <f>IF($C38=$E$21,$D$21,IF($C38=$E$22,$D$22,IF($C38=$E$23,$D$23,"")))</f>
        <v/>
      </c>
      <c r="C38" s="324" t="s">
        <v>394</v>
      </c>
      <c r="D38" s="324"/>
      <c r="E38" s="325"/>
      <c r="F38" s="326"/>
      <c r="G38" s="326"/>
      <c r="H38" s="327"/>
      <c r="I38" s="326"/>
      <c r="J38" s="327"/>
      <c r="K38" s="328"/>
      <c r="L38" s="329"/>
      <c r="M38" s="347"/>
    </row>
    <row r="39" spans="1:13" ht="19.5" customHeight="1">
      <c r="A39" s="269">
        <v>1</v>
      </c>
      <c r="B39" s="331"/>
      <c r="C39" s="332"/>
      <c r="D39" s="57"/>
      <c r="E39" s="58"/>
      <c r="F39" s="59"/>
      <c r="G39" s="74"/>
      <c r="H39" s="60"/>
      <c r="I39" s="74"/>
      <c r="J39" s="60"/>
      <c r="K39" s="77"/>
      <c r="L39" s="333" t="str">
        <f>IF(ISNUMBER(F39),(ROUND(PRODUCT(F39,G39,I39,K39),0)),"")</f>
        <v/>
      </c>
      <c r="M39" s="334">
        <f>ROUNDDOWN(((SUM(L39:L58))/1000),0)</f>
        <v>0</v>
      </c>
    </row>
    <row r="40" spans="1:13" ht="20.149999999999999" customHeight="1">
      <c r="A40" s="269">
        <v>2</v>
      </c>
      <c r="B40" s="331"/>
      <c r="C40" s="332"/>
      <c r="D40" s="61"/>
      <c r="E40" s="62"/>
      <c r="F40" s="63"/>
      <c r="G40" s="75"/>
      <c r="H40" s="64"/>
      <c r="I40" s="75"/>
      <c r="J40" s="64"/>
      <c r="K40" s="78"/>
      <c r="L40" s="335" t="str">
        <f t="shared" ref="L40:L58" si="1">IF(ISNUMBER(F40),(ROUND(PRODUCT(F40,G40,I40,K40),0)),"")</f>
        <v/>
      </c>
      <c r="M40" s="336"/>
    </row>
    <row r="41" spans="1:13" ht="20.149999999999999" customHeight="1">
      <c r="A41" s="269">
        <v>3</v>
      </c>
      <c r="B41" s="331"/>
      <c r="C41" s="332"/>
      <c r="D41" s="61"/>
      <c r="E41" s="62"/>
      <c r="F41" s="63"/>
      <c r="G41" s="75"/>
      <c r="H41" s="64"/>
      <c r="I41" s="75"/>
      <c r="J41" s="64"/>
      <c r="K41" s="78"/>
      <c r="L41" s="335" t="str">
        <f t="shared" si="1"/>
        <v/>
      </c>
      <c r="M41" s="336"/>
    </row>
    <row r="42" spans="1:13" ht="20.149999999999999" customHeight="1">
      <c r="A42" s="269">
        <v>4</v>
      </c>
      <c r="B42" s="331"/>
      <c r="C42" s="332"/>
      <c r="D42" s="61"/>
      <c r="E42" s="62"/>
      <c r="F42" s="63"/>
      <c r="G42" s="75"/>
      <c r="H42" s="64"/>
      <c r="I42" s="75"/>
      <c r="J42" s="64"/>
      <c r="K42" s="78"/>
      <c r="L42" s="335" t="str">
        <f t="shared" si="1"/>
        <v/>
      </c>
      <c r="M42" s="336"/>
    </row>
    <row r="43" spans="1:13" ht="20.149999999999999" customHeight="1">
      <c r="A43" s="269">
        <v>5</v>
      </c>
      <c r="B43" s="331"/>
      <c r="C43" s="332"/>
      <c r="D43" s="61"/>
      <c r="E43" s="62"/>
      <c r="F43" s="63"/>
      <c r="G43" s="75"/>
      <c r="H43" s="64"/>
      <c r="I43" s="75"/>
      <c r="J43" s="64"/>
      <c r="K43" s="78"/>
      <c r="L43" s="335" t="str">
        <f t="shared" si="1"/>
        <v/>
      </c>
      <c r="M43" s="336"/>
    </row>
    <row r="44" spans="1:13" ht="20.149999999999999" customHeight="1">
      <c r="A44" s="269">
        <v>6</v>
      </c>
      <c r="B44" s="331"/>
      <c r="C44" s="332"/>
      <c r="D44" s="61"/>
      <c r="E44" s="62"/>
      <c r="F44" s="63"/>
      <c r="G44" s="75"/>
      <c r="H44" s="64"/>
      <c r="I44" s="75"/>
      <c r="J44" s="64"/>
      <c r="K44" s="78"/>
      <c r="L44" s="335" t="str">
        <f t="shared" si="1"/>
        <v/>
      </c>
      <c r="M44" s="336"/>
    </row>
    <row r="45" spans="1:13" ht="20.149999999999999" customHeight="1">
      <c r="A45" s="269">
        <v>7</v>
      </c>
      <c r="B45" s="331"/>
      <c r="C45" s="332"/>
      <c r="D45" s="61"/>
      <c r="E45" s="62"/>
      <c r="F45" s="63"/>
      <c r="G45" s="75"/>
      <c r="H45" s="64"/>
      <c r="I45" s="75"/>
      <c r="J45" s="64"/>
      <c r="K45" s="78"/>
      <c r="L45" s="335" t="str">
        <f t="shared" si="1"/>
        <v/>
      </c>
      <c r="M45" s="336"/>
    </row>
    <row r="46" spans="1:13" ht="20.149999999999999" customHeight="1">
      <c r="A46" s="269">
        <v>8</v>
      </c>
      <c r="B46" s="331"/>
      <c r="C46" s="332"/>
      <c r="D46" s="61"/>
      <c r="E46" s="62"/>
      <c r="F46" s="63"/>
      <c r="G46" s="75"/>
      <c r="H46" s="64"/>
      <c r="I46" s="75"/>
      <c r="J46" s="64"/>
      <c r="K46" s="78"/>
      <c r="L46" s="335" t="str">
        <f t="shared" si="1"/>
        <v/>
      </c>
      <c r="M46" s="336"/>
    </row>
    <row r="47" spans="1:13" ht="20.149999999999999" customHeight="1">
      <c r="A47" s="269">
        <v>9</v>
      </c>
      <c r="B47" s="331"/>
      <c r="C47" s="332"/>
      <c r="D47" s="61"/>
      <c r="E47" s="62"/>
      <c r="F47" s="63"/>
      <c r="G47" s="75"/>
      <c r="H47" s="64"/>
      <c r="I47" s="75"/>
      <c r="J47" s="64"/>
      <c r="K47" s="78"/>
      <c r="L47" s="335" t="str">
        <f t="shared" si="1"/>
        <v/>
      </c>
      <c r="M47" s="336"/>
    </row>
    <row r="48" spans="1:13" ht="20.149999999999999" customHeight="1">
      <c r="A48" s="269">
        <v>10</v>
      </c>
      <c r="B48" s="331"/>
      <c r="C48" s="332"/>
      <c r="D48" s="61"/>
      <c r="E48" s="62"/>
      <c r="F48" s="63"/>
      <c r="G48" s="75"/>
      <c r="H48" s="64"/>
      <c r="I48" s="75"/>
      <c r="J48" s="64"/>
      <c r="K48" s="78"/>
      <c r="L48" s="335" t="str">
        <f t="shared" si="1"/>
        <v/>
      </c>
      <c r="M48" s="336"/>
    </row>
    <row r="49" spans="1:13" ht="20.149999999999999" customHeight="1">
      <c r="A49" s="269">
        <v>11</v>
      </c>
      <c r="B49" s="331"/>
      <c r="C49" s="332"/>
      <c r="D49" s="61"/>
      <c r="E49" s="62"/>
      <c r="F49" s="63"/>
      <c r="G49" s="75"/>
      <c r="H49" s="64"/>
      <c r="I49" s="75"/>
      <c r="J49" s="64"/>
      <c r="K49" s="78"/>
      <c r="L49" s="335" t="str">
        <f t="shared" si="1"/>
        <v/>
      </c>
      <c r="M49" s="336"/>
    </row>
    <row r="50" spans="1:13" ht="20.149999999999999" customHeight="1">
      <c r="A50" s="269">
        <v>12</v>
      </c>
      <c r="B50" s="331"/>
      <c r="C50" s="332"/>
      <c r="D50" s="61"/>
      <c r="E50" s="62"/>
      <c r="F50" s="63"/>
      <c r="G50" s="75"/>
      <c r="H50" s="64"/>
      <c r="I50" s="75"/>
      <c r="J50" s="64"/>
      <c r="K50" s="78"/>
      <c r="L50" s="335" t="str">
        <f t="shared" si="1"/>
        <v/>
      </c>
      <c r="M50" s="336"/>
    </row>
    <row r="51" spans="1:13" ht="20.149999999999999" customHeight="1">
      <c r="A51" s="269">
        <v>13</v>
      </c>
      <c r="B51" s="331"/>
      <c r="C51" s="332"/>
      <c r="D51" s="61"/>
      <c r="E51" s="62"/>
      <c r="F51" s="63"/>
      <c r="G51" s="75"/>
      <c r="H51" s="64"/>
      <c r="I51" s="75"/>
      <c r="J51" s="64"/>
      <c r="K51" s="78"/>
      <c r="L51" s="335" t="str">
        <f t="shared" si="1"/>
        <v/>
      </c>
      <c r="M51" s="336"/>
    </row>
    <row r="52" spans="1:13" ht="20.149999999999999" customHeight="1">
      <c r="A52" s="269">
        <v>14</v>
      </c>
      <c r="B52" s="331"/>
      <c r="C52" s="332"/>
      <c r="D52" s="61"/>
      <c r="E52" s="62"/>
      <c r="F52" s="63"/>
      <c r="G52" s="75"/>
      <c r="H52" s="64"/>
      <c r="I52" s="75"/>
      <c r="J52" s="64"/>
      <c r="K52" s="78"/>
      <c r="L52" s="335" t="str">
        <f t="shared" si="1"/>
        <v/>
      </c>
      <c r="M52" s="336"/>
    </row>
    <row r="53" spans="1:13" ht="20.149999999999999" customHeight="1">
      <c r="A53" s="269">
        <v>15</v>
      </c>
      <c r="B53" s="331"/>
      <c r="C53" s="332"/>
      <c r="D53" s="61"/>
      <c r="E53" s="62"/>
      <c r="F53" s="63"/>
      <c r="G53" s="75"/>
      <c r="H53" s="64"/>
      <c r="I53" s="75"/>
      <c r="J53" s="64"/>
      <c r="K53" s="78"/>
      <c r="L53" s="335" t="str">
        <f t="shared" si="1"/>
        <v/>
      </c>
      <c r="M53" s="336"/>
    </row>
    <row r="54" spans="1:13" ht="20.149999999999999" customHeight="1">
      <c r="A54" s="269">
        <v>16</v>
      </c>
      <c r="B54" s="331"/>
      <c r="C54" s="332"/>
      <c r="D54" s="61"/>
      <c r="E54" s="62"/>
      <c r="F54" s="63"/>
      <c r="G54" s="75"/>
      <c r="H54" s="64"/>
      <c r="I54" s="75"/>
      <c r="J54" s="64"/>
      <c r="K54" s="78"/>
      <c r="L54" s="335" t="str">
        <f t="shared" si="1"/>
        <v/>
      </c>
      <c r="M54" s="336"/>
    </row>
    <row r="55" spans="1:13" ht="20.149999999999999" customHeight="1">
      <c r="A55" s="269">
        <v>17</v>
      </c>
      <c r="B55" s="331"/>
      <c r="C55" s="332"/>
      <c r="D55" s="61"/>
      <c r="E55" s="62"/>
      <c r="F55" s="63"/>
      <c r="G55" s="75"/>
      <c r="H55" s="64"/>
      <c r="I55" s="75"/>
      <c r="J55" s="64"/>
      <c r="K55" s="78"/>
      <c r="L55" s="335" t="str">
        <f t="shared" si="1"/>
        <v/>
      </c>
      <c r="M55" s="336"/>
    </row>
    <row r="56" spans="1:13" ht="20.149999999999999" customHeight="1">
      <c r="A56" s="269">
        <v>18</v>
      </c>
      <c r="B56" s="331"/>
      <c r="C56" s="332"/>
      <c r="D56" s="61"/>
      <c r="E56" s="62"/>
      <c r="F56" s="63"/>
      <c r="G56" s="75"/>
      <c r="H56" s="64"/>
      <c r="I56" s="75"/>
      <c r="J56" s="64"/>
      <c r="K56" s="78"/>
      <c r="L56" s="335" t="str">
        <f t="shared" si="1"/>
        <v/>
      </c>
      <c r="M56" s="336"/>
    </row>
    <row r="57" spans="1:13" ht="20.149999999999999" customHeight="1">
      <c r="A57" s="269">
        <v>19</v>
      </c>
      <c r="B57" s="331"/>
      <c r="C57" s="332"/>
      <c r="D57" s="61"/>
      <c r="E57" s="62"/>
      <c r="F57" s="63"/>
      <c r="G57" s="75"/>
      <c r="H57" s="64"/>
      <c r="I57" s="75"/>
      <c r="J57" s="64"/>
      <c r="K57" s="78"/>
      <c r="L57" s="335" t="str">
        <f t="shared" si="1"/>
        <v/>
      </c>
      <c r="M57" s="336"/>
    </row>
    <row r="58" spans="1:13" ht="20.149999999999999" customHeight="1">
      <c r="A58" s="269">
        <v>20</v>
      </c>
      <c r="B58" s="337"/>
      <c r="C58" s="338"/>
      <c r="D58" s="67"/>
      <c r="E58" s="68"/>
      <c r="F58" s="65"/>
      <c r="G58" s="76"/>
      <c r="H58" s="66"/>
      <c r="I58" s="76"/>
      <c r="J58" s="66"/>
      <c r="K58" s="79"/>
      <c r="L58" s="339" t="str">
        <f t="shared" si="1"/>
        <v/>
      </c>
      <c r="M58" s="340"/>
    </row>
    <row r="59" spans="1:13" ht="24.9" customHeight="1">
      <c r="B59" s="323" t="str">
        <f>IF($C59=$E$21,$D$21,IF($C59=$E$22,$D$22,IF($C59=$E$23,$D$23,"")))</f>
        <v/>
      </c>
      <c r="C59" s="324" t="s">
        <v>395</v>
      </c>
      <c r="D59" s="341"/>
      <c r="E59" s="342"/>
      <c r="F59" s="343"/>
      <c r="G59" s="343"/>
      <c r="H59" s="344"/>
      <c r="I59" s="343"/>
      <c r="J59" s="344"/>
      <c r="K59" s="345"/>
      <c r="L59" s="346"/>
      <c r="M59" s="347"/>
    </row>
    <row r="60" spans="1:13" ht="19.5" customHeight="1">
      <c r="A60" s="269">
        <v>1</v>
      </c>
      <c r="B60" s="331"/>
      <c r="C60" s="332"/>
      <c r="D60" s="57"/>
      <c r="E60" s="58"/>
      <c r="F60" s="59"/>
      <c r="G60" s="74"/>
      <c r="H60" s="60"/>
      <c r="I60" s="74"/>
      <c r="J60" s="60"/>
      <c r="K60" s="77"/>
      <c r="L60" s="333" t="str">
        <f>IF(ISNUMBER(F60),(ROUND(PRODUCT(F60,G60,I60,K60),0)),"")</f>
        <v/>
      </c>
      <c r="M60" s="334">
        <f>ROUNDDOWN(((SUM(L60:L79))/1000),0)</f>
        <v>0</v>
      </c>
    </row>
    <row r="61" spans="1:13" ht="20.149999999999999" customHeight="1">
      <c r="A61" s="269">
        <v>2</v>
      </c>
      <c r="B61" s="331"/>
      <c r="C61" s="332"/>
      <c r="D61" s="61"/>
      <c r="E61" s="62"/>
      <c r="F61" s="63"/>
      <c r="G61" s="75"/>
      <c r="H61" s="64"/>
      <c r="I61" s="75"/>
      <c r="J61" s="64"/>
      <c r="K61" s="78"/>
      <c r="L61" s="335" t="str">
        <f t="shared" ref="L61:L79" si="2">IF(ISNUMBER(F61),(ROUND(PRODUCT(F61,G61,I61,K61),0)),"")</f>
        <v/>
      </c>
      <c r="M61" s="336"/>
    </row>
    <row r="62" spans="1:13" ht="20.149999999999999" customHeight="1">
      <c r="A62" s="269">
        <v>3</v>
      </c>
      <c r="B62" s="331"/>
      <c r="C62" s="332"/>
      <c r="D62" s="61"/>
      <c r="E62" s="62"/>
      <c r="F62" s="63"/>
      <c r="G62" s="75"/>
      <c r="H62" s="64"/>
      <c r="I62" s="75"/>
      <c r="J62" s="64"/>
      <c r="K62" s="78"/>
      <c r="L62" s="335" t="str">
        <f t="shared" si="2"/>
        <v/>
      </c>
      <c r="M62" s="336"/>
    </row>
    <row r="63" spans="1:13" ht="20.149999999999999" customHeight="1">
      <c r="A63" s="269">
        <v>4</v>
      </c>
      <c r="B63" s="331"/>
      <c r="C63" s="332"/>
      <c r="D63" s="61"/>
      <c r="E63" s="62"/>
      <c r="F63" s="63"/>
      <c r="G63" s="75"/>
      <c r="H63" s="64"/>
      <c r="I63" s="75"/>
      <c r="J63" s="64"/>
      <c r="K63" s="78"/>
      <c r="L63" s="335" t="str">
        <f t="shared" si="2"/>
        <v/>
      </c>
      <c r="M63" s="336"/>
    </row>
    <row r="64" spans="1:13" ht="20.149999999999999" customHeight="1">
      <c r="A64" s="269">
        <v>5</v>
      </c>
      <c r="B64" s="331"/>
      <c r="C64" s="332"/>
      <c r="D64" s="61"/>
      <c r="E64" s="62"/>
      <c r="F64" s="63"/>
      <c r="G64" s="75"/>
      <c r="H64" s="64"/>
      <c r="I64" s="75"/>
      <c r="J64" s="64"/>
      <c r="K64" s="78"/>
      <c r="L64" s="335" t="str">
        <f t="shared" si="2"/>
        <v/>
      </c>
      <c r="M64" s="336"/>
    </row>
    <row r="65" spans="1:13" ht="20.149999999999999" customHeight="1">
      <c r="A65" s="269">
        <v>6</v>
      </c>
      <c r="B65" s="331"/>
      <c r="C65" s="332"/>
      <c r="D65" s="61"/>
      <c r="E65" s="62"/>
      <c r="F65" s="63"/>
      <c r="G65" s="75"/>
      <c r="H65" s="64"/>
      <c r="I65" s="75"/>
      <c r="J65" s="64"/>
      <c r="K65" s="78"/>
      <c r="L65" s="335" t="str">
        <f t="shared" si="2"/>
        <v/>
      </c>
      <c r="M65" s="336"/>
    </row>
    <row r="66" spans="1:13" ht="20.149999999999999" customHeight="1">
      <c r="A66" s="269">
        <v>7</v>
      </c>
      <c r="B66" s="331"/>
      <c r="C66" s="332"/>
      <c r="D66" s="61"/>
      <c r="E66" s="62"/>
      <c r="F66" s="63"/>
      <c r="G66" s="75"/>
      <c r="H66" s="64"/>
      <c r="I66" s="75"/>
      <c r="J66" s="64"/>
      <c r="K66" s="78"/>
      <c r="L66" s="335" t="str">
        <f t="shared" si="2"/>
        <v/>
      </c>
      <c r="M66" s="336"/>
    </row>
    <row r="67" spans="1:13" ht="20.149999999999999" customHeight="1">
      <c r="A67" s="269">
        <v>8</v>
      </c>
      <c r="B67" s="331"/>
      <c r="C67" s="332"/>
      <c r="D67" s="61"/>
      <c r="E67" s="62"/>
      <c r="F67" s="63"/>
      <c r="G67" s="75"/>
      <c r="H67" s="64"/>
      <c r="I67" s="75"/>
      <c r="J67" s="64"/>
      <c r="K67" s="78"/>
      <c r="L67" s="335" t="str">
        <f t="shared" si="2"/>
        <v/>
      </c>
      <c r="M67" s="336"/>
    </row>
    <row r="68" spans="1:13" ht="20.149999999999999" customHeight="1">
      <c r="A68" s="269">
        <v>9</v>
      </c>
      <c r="B68" s="331"/>
      <c r="C68" s="332"/>
      <c r="D68" s="61"/>
      <c r="E68" s="62"/>
      <c r="F68" s="63"/>
      <c r="G68" s="75"/>
      <c r="H68" s="64"/>
      <c r="I68" s="75"/>
      <c r="J68" s="64"/>
      <c r="K68" s="78"/>
      <c r="L68" s="335" t="str">
        <f t="shared" si="2"/>
        <v/>
      </c>
      <c r="M68" s="336"/>
    </row>
    <row r="69" spans="1:13" ht="20.149999999999999" customHeight="1">
      <c r="A69" s="269">
        <v>10</v>
      </c>
      <c r="B69" s="331"/>
      <c r="C69" s="332"/>
      <c r="D69" s="61"/>
      <c r="E69" s="62"/>
      <c r="F69" s="63"/>
      <c r="G69" s="75"/>
      <c r="H69" s="64"/>
      <c r="I69" s="75"/>
      <c r="J69" s="64"/>
      <c r="K69" s="78"/>
      <c r="L69" s="335" t="str">
        <f t="shared" si="2"/>
        <v/>
      </c>
      <c r="M69" s="336"/>
    </row>
    <row r="70" spans="1:13" ht="20.149999999999999" customHeight="1">
      <c r="A70" s="269">
        <v>11</v>
      </c>
      <c r="B70" s="331"/>
      <c r="C70" s="332"/>
      <c r="D70" s="61"/>
      <c r="E70" s="62"/>
      <c r="F70" s="63"/>
      <c r="G70" s="75"/>
      <c r="H70" s="64"/>
      <c r="I70" s="75"/>
      <c r="J70" s="64"/>
      <c r="K70" s="78"/>
      <c r="L70" s="335" t="str">
        <f t="shared" si="2"/>
        <v/>
      </c>
      <c r="M70" s="336"/>
    </row>
    <row r="71" spans="1:13" ht="20.149999999999999" customHeight="1">
      <c r="A71" s="269">
        <v>12</v>
      </c>
      <c r="B71" s="331"/>
      <c r="C71" s="332"/>
      <c r="D71" s="61"/>
      <c r="E71" s="62"/>
      <c r="F71" s="63"/>
      <c r="G71" s="75"/>
      <c r="H71" s="64"/>
      <c r="I71" s="75"/>
      <c r="J71" s="64"/>
      <c r="K71" s="78"/>
      <c r="L71" s="335" t="str">
        <f t="shared" si="2"/>
        <v/>
      </c>
      <c r="M71" s="336"/>
    </row>
    <row r="72" spans="1:13" ht="20.149999999999999" customHeight="1">
      <c r="A72" s="269">
        <v>13</v>
      </c>
      <c r="B72" s="331"/>
      <c r="C72" s="332"/>
      <c r="D72" s="61"/>
      <c r="E72" s="62"/>
      <c r="F72" s="63"/>
      <c r="G72" s="75"/>
      <c r="H72" s="64"/>
      <c r="I72" s="75"/>
      <c r="J72" s="64"/>
      <c r="K72" s="78"/>
      <c r="L72" s="335" t="str">
        <f t="shared" si="2"/>
        <v/>
      </c>
      <c r="M72" s="336"/>
    </row>
    <row r="73" spans="1:13" ht="20.149999999999999" customHeight="1">
      <c r="A73" s="269">
        <v>14</v>
      </c>
      <c r="B73" s="331"/>
      <c r="C73" s="332"/>
      <c r="D73" s="61"/>
      <c r="E73" s="62"/>
      <c r="F73" s="63"/>
      <c r="G73" s="75"/>
      <c r="H73" s="64"/>
      <c r="I73" s="75"/>
      <c r="J73" s="64"/>
      <c r="K73" s="78"/>
      <c r="L73" s="335" t="str">
        <f t="shared" si="2"/>
        <v/>
      </c>
      <c r="M73" s="336"/>
    </row>
    <row r="74" spans="1:13" ht="20.149999999999999" customHeight="1">
      <c r="A74" s="269">
        <v>15</v>
      </c>
      <c r="B74" s="331"/>
      <c r="C74" s="332"/>
      <c r="D74" s="61"/>
      <c r="E74" s="62"/>
      <c r="F74" s="63"/>
      <c r="G74" s="75"/>
      <c r="H74" s="64"/>
      <c r="I74" s="75"/>
      <c r="J74" s="64"/>
      <c r="K74" s="78"/>
      <c r="L74" s="335" t="str">
        <f t="shared" si="2"/>
        <v/>
      </c>
      <c r="M74" s="336"/>
    </row>
    <row r="75" spans="1:13" ht="20.149999999999999" customHeight="1">
      <c r="A75" s="269">
        <v>16</v>
      </c>
      <c r="B75" s="331"/>
      <c r="C75" s="332"/>
      <c r="D75" s="61"/>
      <c r="E75" s="62"/>
      <c r="F75" s="63"/>
      <c r="G75" s="75"/>
      <c r="H75" s="64"/>
      <c r="I75" s="75"/>
      <c r="J75" s="64"/>
      <c r="K75" s="78"/>
      <c r="L75" s="335" t="str">
        <f t="shared" si="2"/>
        <v/>
      </c>
      <c r="M75" s="336"/>
    </row>
    <row r="76" spans="1:13" ht="20.149999999999999" customHeight="1">
      <c r="A76" s="269">
        <v>17</v>
      </c>
      <c r="B76" s="331"/>
      <c r="C76" s="332"/>
      <c r="D76" s="61"/>
      <c r="E76" s="62"/>
      <c r="F76" s="63"/>
      <c r="G76" s="75"/>
      <c r="H76" s="64"/>
      <c r="I76" s="75"/>
      <c r="J76" s="64"/>
      <c r="K76" s="78"/>
      <c r="L76" s="335" t="str">
        <f t="shared" si="2"/>
        <v/>
      </c>
      <c r="M76" s="336"/>
    </row>
    <row r="77" spans="1:13" ht="20.149999999999999" customHeight="1">
      <c r="A77" s="269">
        <v>18</v>
      </c>
      <c r="B77" s="331"/>
      <c r="C77" s="332"/>
      <c r="D77" s="61"/>
      <c r="E77" s="62"/>
      <c r="F77" s="63"/>
      <c r="G77" s="75"/>
      <c r="H77" s="64"/>
      <c r="I77" s="75"/>
      <c r="J77" s="64"/>
      <c r="K77" s="78"/>
      <c r="L77" s="335" t="str">
        <f t="shared" si="2"/>
        <v/>
      </c>
      <c r="M77" s="336"/>
    </row>
    <row r="78" spans="1:13" ht="20.149999999999999" customHeight="1">
      <c r="A78" s="269">
        <v>19</v>
      </c>
      <c r="B78" s="331"/>
      <c r="C78" s="332"/>
      <c r="D78" s="61"/>
      <c r="E78" s="62"/>
      <c r="F78" s="63"/>
      <c r="G78" s="75"/>
      <c r="H78" s="64"/>
      <c r="I78" s="75"/>
      <c r="J78" s="64"/>
      <c r="K78" s="78"/>
      <c r="L78" s="335" t="str">
        <f t="shared" si="2"/>
        <v/>
      </c>
      <c r="M78" s="336"/>
    </row>
    <row r="79" spans="1:13" ht="20.149999999999999" customHeight="1">
      <c r="A79" s="269">
        <v>20</v>
      </c>
      <c r="B79" s="337"/>
      <c r="C79" s="338"/>
      <c r="D79" s="67"/>
      <c r="E79" s="68"/>
      <c r="F79" s="65"/>
      <c r="G79" s="76"/>
      <c r="H79" s="66"/>
      <c r="I79" s="76"/>
      <c r="J79" s="66"/>
      <c r="K79" s="79"/>
      <c r="L79" s="339" t="str">
        <f t="shared" si="2"/>
        <v/>
      </c>
      <c r="M79" s="340"/>
    </row>
    <row r="80" spans="1:13" ht="24.9" customHeight="1">
      <c r="B80" s="323" t="str">
        <f>IF($C80=$E$21,$D$21,IF($C80=$E$22,$D$22,IF($C80=$E$23,$D$23,"")))</f>
        <v/>
      </c>
      <c r="C80" s="324" t="s">
        <v>396</v>
      </c>
      <c r="D80" s="341"/>
      <c r="E80" s="342"/>
      <c r="F80" s="343"/>
      <c r="G80" s="343"/>
      <c r="H80" s="344"/>
      <c r="I80" s="343"/>
      <c r="J80" s="344"/>
      <c r="K80" s="345"/>
      <c r="L80" s="346"/>
      <c r="M80" s="347"/>
    </row>
    <row r="81" spans="1:13" ht="19.5" customHeight="1">
      <c r="A81" s="269">
        <v>1</v>
      </c>
      <c r="B81" s="331"/>
      <c r="C81" s="332"/>
      <c r="D81" s="57"/>
      <c r="E81" s="58"/>
      <c r="F81" s="59"/>
      <c r="G81" s="74"/>
      <c r="H81" s="60"/>
      <c r="I81" s="74"/>
      <c r="J81" s="60"/>
      <c r="K81" s="77"/>
      <c r="L81" s="333" t="str">
        <f>IF(ISNUMBER(F81),(ROUND(PRODUCT(F81,G81,I81,K81),0)),"")</f>
        <v/>
      </c>
      <c r="M81" s="334">
        <f>ROUNDDOWN(((SUM(L81:L100))/1000),0)</f>
        <v>0</v>
      </c>
    </row>
    <row r="82" spans="1:13" ht="20.149999999999999" customHeight="1">
      <c r="A82" s="269">
        <v>2</v>
      </c>
      <c r="B82" s="331"/>
      <c r="C82" s="332"/>
      <c r="D82" s="61"/>
      <c r="E82" s="62"/>
      <c r="F82" s="63"/>
      <c r="G82" s="75"/>
      <c r="H82" s="64"/>
      <c r="I82" s="75"/>
      <c r="J82" s="64"/>
      <c r="K82" s="78"/>
      <c r="L82" s="335" t="str">
        <f t="shared" ref="L82:L100" si="3">IF(ISNUMBER(F82),(ROUND(PRODUCT(F82,G82,I82,K82),0)),"")</f>
        <v/>
      </c>
      <c r="M82" s="336"/>
    </row>
    <row r="83" spans="1:13" ht="20.149999999999999" customHeight="1">
      <c r="A83" s="269">
        <v>3</v>
      </c>
      <c r="B83" s="331"/>
      <c r="C83" s="332"/>
      <c r="D83" s="61"/>
      <c r="E83" s="62"/>
      <c r="F83" s="63"/>
      <c r="G83" s="75"/>
      <c r="H83" s="64"/>
      <c r="I83" s="75"/>
      <c r="J83" s="64"/>
      <c r="K83" s="78"/>
      <c r="L83" s="335" t="str">
        <f t="shared" si="3"/>
        <v/>
      </c>
      <c r="M83" s="336"/>
    </row>
    <row r="84" spans="1:13" ht="20.149999999999999" customHeight="1">
      <c r="A84" s="269">
        <v>4</v>
      </c>
      <c r="B84" s="331"/>
      <c r="C84" s="332"/>
      <c r="D84" s="61"/>
      <c r="E84" s="62"/>
      <c r="F84" s="63"/>
      <c r="G84" s="75"/>
      <c r="H84" s="64"/>
      <c r="I84" s="75"/>
      <c r="J84" s="64"/>
      <c r="K84" s="78"/>
      <c r="L84" s="335" t="str">
        <f t="shared" si="3"/>
        <v/>
      </c>
      <c r="M84" s="336"/>
    </row>
    <row r="85" spans="1:13" ht="20.149999999999999" customHeight="1">
      <c r="A85" s="269">
        <v>5</v>
      </c>
      <c r="B85" s="331"/>
      <c r="C85" s="332"/>
      <c r="D85" s="61"/>
      <c r="E85" s="62"/>
      <c r="F85" s="63"/>
      <c r="G85" s="75"/>
      <c r="H85" s="64"/>
      <c r="I85" s="75"/>
      <c r="J85" s="64"/>
      <c r="K85" s="78"/>
      <c r="L85" s="335" t="str">
        <f t="shared" si="3"/>
        <v/>
      </c>
      <c r="M85" s="336"/>
    </row>
    <row r="86" spans="1:13" ht="20.149999999999999" customHeight="1">
      <c r="A86" s="269">
        <v>6</v>
      </c>
      <c r="B86" s="331"/>
      <c r="C86" s="332"/>
      <c r="D86" s="61"/>
      <c r="E86" s="62"/>
      <c r="F86" s="63"/>
      <c r="G86" s="75"/>
      <c r="H86" s="64"/>
      <c r="I86" s="75"/>
      <c r="J86" s="64"/>
      <c r="K86" s="78"/>
      <c r="L86" s="335" t="str">
        <f t="shared" si="3"/>
        <v/>
      </c>
      <c r="M86" s="336"/>
    </row>
    <row r="87" spans="1:13" ht="20.149999999999999" customHeight="1">
      <c r="A87" s="269">
        <v>7</v>
      </c>
      <c r="B87" s="331"/>
      <c r="C87" s="332"/>
      <c r="D87" s="61"/>
      <c r="E87" s="62"/>
      <c r="F87" s="63"/>
      <c r="G87" s="75"/>
      <c r="H87" s="64"/>
      <c r="I87" s="75"/>
      <c r="J87" s="64"/>
      <c r="K87" s="78"/>
      <c r="L87" s="335" t="str">
        <f t="shared" si="3"/>
        <v/>
      </c>
      <c r="M87" s="336"/>
    </row>
    <row r="88" spans="1:13" ht="20.149999999999999" customHeight="1">
      <c r="A88" s="269">
        <v>8</v>
      </c>
      <c r="B88" s="331"/>
      <c r="C88" s="332"/>
      <c r="D88" s="61"/>
      <c r="E88" s="62"/>
      <c r="F88" s="63"/>
      <c r="G88" s="75"/>
      <c r="H88" s="64"/>
      <c r="I88" s="75"/>
      <c r="J88" s="64"/>
      <c r="K88" s="78"/>
      <c r="L88" s="335" t="str">
        <f t="shared" si="3"/>
        <v/>
      </c>
      <c r="M88" s="336"/>
    </row>
    <row r="89" spans="1:13" ht="20.149999999999999" customHeight="1">
      <c r="A89" s="269">
        <v>9</v>
      </c>
      <c r="B89" s="331"/>
      <c r="C89" s="332"/>
      <c r="D89" s="61"/>
      <c r="E89" s="62"/>
      <c r="F89" s="63"/>
      <c r="G89" s="75"/>
      <c r="H89" s="64"/>
      <c r="I89" s="75"/>
      <c r="J89" s="64"/>
      <c r="K89" s="78"/>
      <c r="L89" s="335" t="str">
        <f t="shared" si="3"/>
        <v/>
      </c>
      <c r="M89" s="336"/>
    </row>
    <row r="90" spans="1:13" ht="20.149999999999999" customHeight="1">
      <c r="A90" s="269">
        <v>10</v>
      </c>
      <c r="B90" s="331"/>
      <c r="C90" s="332"/>
      <c r="D90" s="61"/>
      <c r="E90" s="62"/>
      <c r="F90" s="63"/>
      <c r="G90" s="75"/>
      <c r="H90" s="64"/>
      <c r="I90" s="75"/>
      <c r="J90" s="64"/>
      <c r="K90" s="78"/>
      <c r="L90" s="335" t="str">
        <f t="shared" si="3"/>
        <v/>
      </c>
      <c r="M90" s="336"/>
    </row>
    <row r="91" spans="1:13" ht="20.149999999999999" customHeight="1">
      <c r="A91" s="269">
        <v>11</v>
      </c>
      <c r="B91" s="331"/>
      <c r="C91" s="332"/>
      <c r="D91" s="61"/>
      <c r="E91" s="62"/>
      <c r="F91" s="63"/>
      <c r="G91" s="75"/>
      <c r="H91" s="64"/>
      <c r="I91" s="75"/>
      <c r="J91" s="64"/>
      <c r="K91" s="78"/>
      <c r="L91" s="335" t="str">
        <f t="shared" si="3"/>
        <v/>
      </c>
      <c r="M91" s="336"/>
    </row>
    <row r="92" spans="1:13" ht="20.149999999999999" customHeight="1">
      <c r="A92" s="269">
        <v>12</v>
      </c>
      <c r="B92" s="331"/>
      <c r="C92" s="332"/>
      <c r="D92" s="61"/>
      <c r="E92" s="62"/>
      <c r="F92" s="63"/>
      <c r="G92" s="75"/>
      <c r="H92" s="64"/>
      <c r="I92" s="75"/>
      <c r="J92" s="64"/>
      <c r="K92" s="78"/>
      <c r="L92" s="335" t="str">
        <f t="shared" si="3"/>
        <v/>
      </c>
      <c r="M92" s="336"/>
    </row>
    <row r="93" spans="1:13" ht="20.149999999999999" customHeight="1">
      <c r="A93" s="269">
        <v>13</v>
      </c>
      <c r="B93" s="331"/>
      <c r="C93" s="332"/>
      <c r="D93" s="61"/>
      <c r="E93" s="62"/>
      <c r="F93" s="63"/>
      <c r="G93" s="75"/>
      <c r="H93" s="64"/>
      <c r="I93" s="75"/>
      <c r="J93" s="64"/>
      <c r="K93" s="78"/>
      <c r="L93" s="335" t="str">
        <f t="shared" si="3"/>
        <v/>
      </c>
      <c r="M93" s="336"/>
    </row>
    <row r="94" spans="1:13" ht="20.149999999999999" customHeight="1">
      <c r="A94" s="269">
        <v>14</v>
      </c>
      <c r="B94" s="331"/>
      <c r="C94" s="332"/>
      <c r="D94" s="61"/>
      <c r="E94" s="62"/>
      <c r="F94" s="63"/>
      <c r="G94" s="75"/>
      <c r="H94" s="64"/>
      <c r="I94" s="75"/>
      <c r="J94" s="64"/>
      <c r="K94" s="78"/>
      <c r="L94" s="335" t="str">
        <f t="shared" si="3"/>
        <v/>
      </c>
      <c r="M94" s="336"/>
    </row>
    <row r="95" spans="1:13" ht="20.149999999999999" customHeight="1">
      <c r="A95" s="269">
        <v>15</v>
      </c>
      <c r="B95" s="331"/>
      <c r="C95" s="332"/>
      <c r="D95" s="61"/>
      <c r="E95" s="62"/>
      <c r="F95" s="63"/>
      <c r="G95" s="75"/>
      <c r="H95" s="64"/>
      <c r="I95" s="75"/>
      <c r="J95" s="64"/>
      <c r="K95" s="78"/>
      <c r="L95" s="335" t="str">
        <f t="shared" si="3"/>
        <v/>
      </c>
      <c r="M95" s="336"/>
    </row>
    <row r="96" spans="1:13" ht="20.149999999999999" customHeight="1">
      <c r="A96" s="269">
        <v>16</v>
      </c>
      <c r="B96" s="331"/>
      <c r="C96" s="332"/>
      <c r="D96" s="61"/>
      <c r="E96" s="62"/>
      <c r="F96" s="63"/>
      <c r="G96" s="75"/>
      <c r="H96" s="64"/>
      <c r="I96" s="75"/>
      <c r="J96" s="64"/>
      <c r="K96" s="78"/>
      <c r="L96" s="335" t="str">
        <f t="shared" si="3"/>
        <v/>
      </c>
      <c r="M96" s="336"/>
    </row>
    <row r="97" spans="1:13" ht="20.149999999999999" customHeight="1">
      <c r="A97" s="269">
        <v>17</v>
      </c>
      <c r="B97" s="331"/>
      <c r="C97" s="332"/>
      <c r="D97" s="61"/>
      <c r="E97" s="62"/>
      <c r="F97" s="63"/>
      <c r="G97" s="75"/>
      <c r="H97" s="64"/>
      <c r="I97" s="75"/>
      <c r="J97" s="64"/>
      <c r="K97" s="78"/>
      <c r="L97" s="335" t="str">
        <f t="shared" si="3"/>
        <v/>
      </c>
      <c r="M97" s="336"/>
    </row>
    <row r="98" spans="1:13" ht="20.149999999999999" customHeight="1">
      <c r="A98" s="269">
        <v>18</v>
      </c>
      <c r="B98" s="331"/>
      <c r="C98" s="332"/>
      <c r="D98" s="61"/>
      <c r="E98" s="62"/>
      <c r="F98" s="63"/>
      <c r="G98" s="75"/>
      <c r="H98" s="64"/>
      <c r="I98" s="75"/>
      <c r="J98" s="64"/>
      <c r="K98" s="78"/>
      <c r="L98" s="335" t="str">
        <f t="shared" si="3"/>
        <v/>
      </c>
      <c r="M98" s="336"/>
    </row>
    <row r="99" spans="1:13" ht="20.149999999999999" customHeight="1">
      <c r="A99" s="269">
        <v>19</v>
      </c>
      <c r="B99" s="331"/>
      <c r="C99" s="332"/>
      <c r="D99" s="61"/>
      <c r="E99" s="62"/>
      <c r="F99" s="63"/>
      <c r="G99" s="75"/>
      <c r="H99" s="64"/>
      <c r="I99" s="75"/>
      <c r="J99" s="64"/>
      <c r="K99" s="78"/>
      <c r="L99" s="335" t="str">
        <f t="shared" si="3"/>
        <v/>
      </c>
      <c r="M99" s="336"/>
    </row>
    <row r="100" spans="1:13" ht="20.149999999999999" customHeight="1">
      <c r="A100" s="269">
        <v>20</v>
      </c>
      <c r="B100" s="337"/>
      <c r="C100" s="338"/>
      <c r="D100" s="67"/>
      <c r="E100" s="68"/>
      <c r="F100" s="65"/>
      <c r="G100" s="76"/>
      <c r="H100" s="66"/>
      <c r="I100" s="76"/>
      <c r="J100" s="66"/>
      <c r="K100" s="79"/>
      <c r="L100" s="339" t="str">
        <f t="shared" si="3"/>
        <v/>
      </c>
      <c r="M100" s="340"/>
    </row>
    <row r="101" spans="1:13" ht="24.9" customHeight="1">
      <c r="B101" s="323" t="str">
        <f>IF($C101=$E$21,$D$21,IF($C101=$E$22,$D$22,IF($C101=$E$23,$D$23,"")))</f>
        <v/>
      </c>
      <c r="C101" s="324" t="s">
        <v>397</v>
      </c>
      <c r="D101" s="341"/>
      <c r="E101" s="342"/>
      <c r="F101" s="343"/>
      <c r="G101" s="343"/>
      <c r="H101" s="344"/>
      <c r="I101" s="343"/>
      <c r="J101" s="344"/>
      <c r="K101" s="345"/>
      <c r="L101" s="346"/>
      <c r="M101" s="347"/>
    </row>
    <row r="102" spans="1:13" ht="19.5" customHeight="1">
      <c r="A102" s="269">
        <v>1</v>
      </c>
      <c r="B102" s="331"/>
      <c r="C102" s="332"/>
      <c r="D102" s="57"/>
      <c r="E102" s="58"/>
      <c r="F102" s="59"/>
      <c r="G102" s="74"/>
      <c r="H102" s="60"/>
      <c r="I102" s="74"/>
      <c r="J102" s="60"/>
      <c r="K102" s="77"/>
      <c r="L102" s="333" t="str">
        <f>IF(ISNUMBER(F102),(ROUND(PRODUCT(F102,G102,I102,K102),0)),"")</f>
        <v/>
      </c>
      <c r="M102" s="334">
        <f>ROUNDDOWN(((SUM(L102:L121))/1000),0)</f>
        <v>0</v>
      </c>
    </row>
    <row r="103" spans="1:13" ht="20.149999999999999" customHeight="1">
      <c r="A103" s="269">
        <v>2</v>
      </c>
      <c r="B103" s="331"/>
      <c r="C103" s="332"/>
      <c r="D103" s="61"/>
      <c r="E103" s="62"/>
      <c r="F103" s="63"/>
      <c r="G103" s="75"/>
      <c r="H103" s="64"/>
      <c r="I103" s="75"/>
      <c r="J103" s="64"/>
      <c r="K103" s="78"/>
      <c r="L103" s="335" t="str">
        <f t="shared" ref="L103:L121" si="4">IF(ISNUMBER(F103),(ROUND(PRODUCT(F103,G103,I103,K103),0)),"")</f>
        <v/>
      </c>
      <c r="M103" s="336"/>
    </row>
    <row r="104" spans="1:13" ht="20.149999999999999" customHeight="1">
      <c r="A104" s="269">
        <v>3</v>
      </c>
      <c r="B104" s="331"/>
      <c r="C104" s="332"/>
      <c r="D104" s="61"/>
      <c r="E104" s="62"/>
      <c r="F104" s="63"/>
      <c r="G104" s="75"/>
      <c r="H104" s="64"/>
      <c r="I104" s="75"/>
      <c r="J104" s="64"/>
      <c r="K104" s="78"/>
      <c r="L104" s="335" t="str">
        <f t="shared" si="4"/>
        <v/>
      </c>
      <c r="M104" s="336"/>
    </row>
    <row r="105" spans="1:13" ht="20.149999999999999" customHeight="1">
      <c r="A105" s="269">
        <v>4</v>
      </c>
      <c r="B105" s="331"/>
      <c r="C105" s="332"/>
      <c r="D105" s="61"/>
      <c r="E105" s="62"/>
      <c r="F105" s="63"/>
      <c r="G105" s="75"/>
      <c r="H105" s="64"/>
      <c r="I105" s="75"/>
      <c r="J105" s="64"/>
      <c r="K105" s="78"/>
      <c r="L105" s="335" t="str">
        <f t="shared" si="4"/>
        <v/>
      </c>
      <c r="M105" s="336"/>
    </row>
    <row r="106" spans="1:13" ht="20.149999999999999" customHeight="1">
      <c r="A106" s="269">
        <v>5</v>
      </c>
      <c r="B106" s="331"/>
      <c r="C106" s="332"/>
      <c r="D106" s="61"/>
      <c r="E106" s="62"/>
      <c r="F106" s="63"/>
      <c r="G106" s="75"/>
      <c r="H106" s="64"/>
      <c r="I106" s="75"/>
      <c r="J106" s="64"/>
      <c r="K106" s="78"/>
      <c r="L106" s="335" t="str">
        <f t="shared" si="4"/>
        <v/>
      </c>
      <c r="M106" s="336"/>
    </row>
    <row r="107" spans="1:13" ht="20.149999999999999" customHeight="1">
      <c r="A107" s="269">
        <v>6</v>
      </c>
      <c r="B107" s="331"/>
      <c r="C107" s="332"/>
      <c r="D107" s="61"/>
      <c r="E107" s="62"/>
      <c r="F107" s="63"/>
      <c r="G107" s="75"/>
      <c r="H107" s="64"/>
      <c r="I107" s="75"/>
      <c r="J107" s="64"/>
      <c r="K107" s="78"/>
      <c r="L107" s="335" t="str">
        <f t="shared" si="4"/>
        <v/>
      </c>
      <c r="M107" s="336"/>
    </row>
    <row r="108" spans="1:13" ht="20.149999999999999" customHeight="1">
      <c r="A108" s="269">
        <v>7</v>
      </c>
      <c r="B108" s="331"/>
      <c r="C108" s="332"/>
      <c r="D108" s="61"/>
      <c r="E108" s="62"/>
      <c r="F108" s="63"/>
      <c r="G108" s="75"/>
      <c r="H108" s="64"/>
      <c r="I108" s="75"/>
      <c r="J108" s="64"/>
      <c r="K108" s="78"/>
      <c r="L108" s="335" t="str">
        <f t="shared" si="4"/>
        <v/>
      </c>
      <c r="M108" s="336"/>
    </row>
    <row r="109" spans="1:13" ht="20.149999999999999" customHeight="1">
      <c r="A109" s="269">
        <v>8</v>
      </c>
      <c r="B109" s="331"/>
      <c r="C109" s="332"/>
      <c r="D109" s="61"/>
      <c r="E109" s="62"/>
      <c r="F109" s="63"/>
      <c r="G109" s="75"/>
      <c r="H109" s="64"/>
      <c r="I109" s="75"/>
      <c r="J109" s="64"/>
      <c r="K109" s="78"/>
      <c r="L109" s="335" t="str">
        <f t="shared" si="4"/>
        <v/>
      </c>
      <c r="M109" s="336"/>
    </row>
    <row r="110" spans="1:13" ht="20.149999999999999" customHeight="1">
      <c r="A110" s="269">
        <v>9</v>
      </c>
      <c r="B110" s="331"/>
      <c r="C110" s="332"/>
      <c r="D110" s="61"/>
      <c r="E110" s="62"/>
      <c r="F110" s="63"/>
      <c r="G110" s="75"/>
      <c r="H110" s="64"/>
      <c r="I110" s="75"/>
      <c r="J110" s="64"/>
      <c r="K110" s="78"/>
      <c r="L110" s="335" t="str">
        <f t="shared" si="4"/>
        <v/>
      </c>
      <c r="M110" s="336"/>
    </row>
    <row r="111" spans="1:13" ht="20.149999999999999" customHeight="1">
      <c r="A111" s="269">
        <v>10</v>
      </c>
      <c r="B111" s="331"/>
      <c r="C111" s="332"/>
      <c r="D111" s="61"/>
      <c r="E111" s="62"/>
      <c r="F111" s="63"/>
      <c r="G111" s="75"/>
      <c r="H111" s="64"/>
      <c r="I111" s="75"/>
      <c r="J111" s="64"/>
      <c r="K111" s="78"/>
      <c r="L111" s="335" t="str">
        <f t="shared" si="4"/>
        <v/>
      </c>
      <c r="M111" s="336"/>
    </row>
    <row r="112" spans="1:13" ht="20.149999999999999" customHeight="1">
      <c r="A112" s="269">
        <v>11</v>
      </c>
      <c r="B112" s="331"/>
      <c r="C112" s="332"/>
      <c r="D112" s="61"/>
      <c r="E112" s="62"/>
      <c r="F112" s="63"/>
      <c r="G112" s="75"/>
      <c r="H112" s="64"/>
      <c r="I112" s="75"/>
      <c r="J112" s="64"/>
      <c r="K112" s="78"/>
      <c r="L112" s="335" t="str">
        <f t="shared" si="4"/>
        <v/>
      </c>
      <c r="M112" s="336"/>
    </row>
    <row r="113" spans="1:13" ht="20.149999999999999" customHeight="1">
      <c r="A113" s="269">
        <v>12</v>
      </c>
      <c r="B113" s="331"/>
      <c r="C113" s="332"/>
      <c r="D113" s="61"/>
      <c r="E113" s="62"/>
      <c r="F113" s="63"/>
      <c r="G113" s="75"/>
      <c r="H113" s="64"/>
      <c r="I113" s="75"/>
      <c r="J113" s="64"/>
      <c r="K113" s="78"/>
      <c r="L113" s="335" t="str">
        <f t="shared" si="4"/>
        <v/>
      </c>
      <c r="M113" s="336"/>
    </row>
    <row r="114" spans="1:13" ht="20.149999999999999" customHeight="1">
      <c r="A114" s="269">
        <v>13</v>
      </c>
      <c r="B114" s="331"/>
      <c r="C114" s="332"/>
      <c r="D114" s="61"/>
      <c r="E114" s="62"/>
      <c r="F114" s="63"/>
      <c r="G114" s="75"/>
      <c r="H114" s="64"/>
      <c r="I114" s="75"/>
      <c r="J114" s="64"/>
      <c r="K114" s="78"/>
      <c r="L114" s="335" t="str">
        <f t="shared" si="4"/>
        <v/>
      </c>
      <c r="M114" s="336"/>
    </row>
    <row r="115" spans="1:13" ht="20.149999999999999" customHeight="1">
      <c r="A115" s="269">
        <v>14</v>
      </c>
      <c r="B115" s="331"/>
      <c r="C115" s="332"/>
      <c r="D115" s="61"/>
      <c r="E115" s="62"/>
      <c r="F115" s="63"/>
      <c r="G115" s="75"/>
      <c r="H115" s="64"/>
      <c r="I115" s="75"/>
      <c r="J115" s="64"/>
      <c r="K115" s="78"/>
      <c r="L115" s="335" t="str">
        <f t="shared" si="4"/>
        <v/>
      </c>
      <c r="M115" s="336"/>
    </row>
    <row r="116" spans="1:13" ht="20.149999999999999" customHeight="1">
      <c r="A116" s="269">
        <v>15</v>
      </c>
      <c r="B116" s="331"/>
      <c r="C116" s="332"/>
      <c r="D116" s="61"/>
      <c r="E116" s="62"/>
      <c r="F116" s="63"/>
      <c r="G116" s="75"/>
      <c r="H116" s="64"/>
      <c r="I116" s="75"/>
      <c r="J116" s="64"/>
      <c r="K116" s="78"/>
      <c r="L116" s="335" t="str">
        <f t="shared" si="4"/>
        <v/>
      </c>
      <c r="M116" s="336"/>
    </row>
    <row r="117" spans="1:13" ht="20.149999999999999" customHeight="1">
      <c r="A117" s="269">
        <v>16</v>
      </c>
      <c r="B117" s="331"/>
      <c r="C117" s="332"/>
      <c r="D117" s="61"/>
      <c r="E117" s="62"/>
      <c r="F117" s="63"/>
      <c r="G117" s="75"/>
      <c r="H117" s="64"/>
      <c r="I117" s="75"/>
      <c r="J117" s="64"/>
      <c r="K117" s="78"/>
      <c r="L117" s="335" t="str">
        <f t="shared" si="4"/>
        <v/>
      </c>
      <c r="M117" s="336"/>
    </row>
    <row r="118" spans="1:13" ht="20.149999999999999" customHeight="1">
      <c r="A118" s="269">
        <v>17</v>
      </c>
      <c r="B118" s="331"/>
      <c r="C118" s="332"/>
      <c r="D118" s="61"/>
      <c r="E118" s="62"/>
      <c r="F118" s="63"/>
      <c r="G118" s="75"/>
      <c r="H118" s="64"/>
      <c r="I118" s="75"/>
      <c r="J118" s="64"/>
      <c r="K118" s="78"/>
      <c r="L118" s="335" t="str">
        <f t="shared" si="4"/>
        <v/>
      </c>
      <c r="M118" s="336"/>
    </row>
    <row r="119" spans="1:13" ht="20.149999999999999" customHeight="1">
      <c r="A119" s="269">
        <v>18</v>
      </c>
      <c r="B119" s="331"/>
      <c r="C119" s="332"/>
      <c r="D119" s="61"/>
      <c r="E119" s="62"/>
      <c r="F119" s="63"/>
      <c r="G119" s="75"/>
      <c r="H119" s="64"/>
      <c r="I119" s="75"/>
      <c r="J119" s="64"/>
      <c r="K119" s="78"/>
      <c r="L119" s="335" t="str">
        <f t="shared" si="4"/>
        <v/>
      </c>
      <c r="M119" s="336"/>
    </row>
    <row r="120" spans="1:13" ht="20.149999999999999" customHeight="1">
      <c r="A120" s="269">
        <v>19</v>
      </c>
      <c r="B120" s="331"/>
      <c r="C120" s="332"/>
      <c r="D120" s="61"/>
      <c r="E120" s="62"/>
      <c r="F120" s="63"/>
      <c r="G120" s="75"/>
      <c r="H120" s="64"/>
      <c r="I120" s="75"/>
      <c r="J120" s="64"/>
      <c r="K120" s="78"/>
      <c r="L120" s="335" t="str">
        <f t="shared" si="4"/>
        <v/>
      </c>
      <c r="M120" s="336"/>
    </row>
    <row r="121" spans="1:13" ht="20.149999999999999" customHeight="1">
      <c r="A121" s="269">
        <v>20</v>
      </c>
      <c r="B121" s="337"/>
      <c r="C121" s="338"/>
      <c r="D121" s="67"/>
      <c r="E121" s="68"/>
      <c r="F121" s="65"/>
      <c r="G121" s="76"/>
      <c r="H121" s="66"/>
      <c r="I121" s="76"/>
      <c r="J121" s="66"/>
      <c r="K121" s="79"/>
      <c r="L121" s="339" t="str">
        <f t="shared" si="4"/>
        <v/>
      </c>
      <c r="M121" s="340"/>
    </row>
    <row r="122" spans="1:13" ht="24.9" customHeight="1">
      <c r="B122" s="323" t="str">
        <f>IF($C122=$E$21,$D$21,IF($C122=$E$22,$D$22,IF($C122=$E$23,$D$23,"")))</f>
        <v/>
      </c>
      <c r="C122" s="324" t="s">
        <v>398</v>
      </c>
      <c r="D122" s="341"/>
      <c r="E122" s="342"/>
      <c r="F122" s="343"/>
      <c r="G122" s="343"/>
      <c r="H122" s="344"/>
      <c r="I122" s="343"/>
      <c r="J122" s="344"/>
      <c r="K122" s="345"/>
      <c r="L122" s="346"/>
      <c r="M122" s="347"/>
    </row>
    <row r="123" spans="1:13" ht="19.5" customHeight="1">
      <c r="A123" s="269">
        <v>1</v>
      </c>
      <c r="B123" s="331"/>
      <c r="C123" s="332"/>
      <c r="D123" s="57"/>
      <c r="E123" s="58"/>
      <c r="F123" s="59"/>
      <c r="G123" s="74"/>
      <c r="H123" s="60"/>
      <c r="I123" s="74"/>
      <c r="J123" s="60"/>
      <c r="K123" s="77"/>
      <c r="L123" s="333" t="str">
        <f>IF(ISNUMBER(F123),(ROUND(PRODUCT(F123,G123,I123,K123),0)),"")</f>
        <v/>
      </c>
      <c r="M123" s="334">
        <f>ROUNDDOWN(((SUM(L123:L142))/1000),0)</f>
        <v>0</v>
      </c>
    </row>
    <row r="124" spans="1:13" ht="20.149999999999999" customHeight="1">
      <c r="A124" s="269">
        <v>2</v>
      </c>
      <c r="B124" s="331"/>
      <c r="C124" s="332"/>
      <c r="D124" s="61"/>
      <c r="E124" s="62"/>
      <c r="F124" s="63"/>
      <c r="G124" s="75"/>
      <c r="H124" s="64"/>
      <c r="I124" s="75"/>
      <c r="J124" s="64"/>
      <c r="K124" s="78"/>
      <c r="L124" s="335" t="str">
        <f t="shared" ref="L124:L142" si="5">IF(ISNUMBER(F124),(ROUND(PRODUCT(F124,G124,I124,K124),0)),"")</f>
        <v/>
      </c>
      <c r="M124" s="336"/>
    </row>
    <row r="125" spans="1:13" ht="20.149999999999999" customHeight="1">
      <c r="A125" s="269">
        <v>3</v>
      </c>
      <c r="B125" s="331"/>
      <c r="C125" s="332"/>
      <c r="D125" s="61"/>
      <c r="E125" s="62"/>
      <c r="F125" s="63"/>
      <c r="G125" s="75"/>
      <c r="H125" s="64"/>
      <c r="I125" s="75"/>
      <c r="J125" s="64"/>
      <c r="K125" s="78"/>
      <c r="L125" s="335" t="str">
        <f t="shared" si="5"/>
        <v/>
      </c>
      <c r="M125" s="336"/>
    </row>
    <row r="126" spans="1:13" ht="20.149999999999999" customHeight="1">
      <c r="A126" s="269">
        <v>4</v>
      </c>
      <c r="B126" s="331"/>
      <c r="C126" s="332"/>
      <c r="D126" s="61"/>
      <c r="E126" s="62"/>
      <c r="F126" s="63"/>
      <c r="G126" s="75"/>
      <c r="H126" s="64"/>
      <c r="I126" s="75"/>
      <c r="J126" s="64"/>
      <c r="K126" s="78"/>
      <c r="L126" s="335" t="str">
        <f t="shared" si="5"/>
        <v/>
      </c>
      <c r="M126" s="336"/>
    </row>
    <row r="127" spans="1:13" ht="20.149999999999999" customHeight="1">
      <c r="A127" s="269">
        <v>5</v>
      </c>
      <c r="B127" s="331"/>
      <c r="C127" s="332"/>
      <c r="D127" s="61"/>
      <c r="E127" s="62"/>
      <c r="F127" s="63"/>
      <c r="G127" s="75"/>
      <c r="H127" s="64"/>
      <c r="I127" s="75"/>
      <c r="J127" s="64"/>
      <c r="K127" s="78"/>
      <c r="L127" s="335" t="str">
        <f t="shared" si="5"/>
        <v/>
      </c>
      <c r="M127" s="336"/>
    </row>
    <row r="128" spans="1:13" ht="20.149999999999999" customHeight="1">
      <c r="A128" s="269">
        <v>6</v>
      </c>
      <c r="B128" s="331"/>
      <c r="C128" s="332"/>
      <c r="D128" s="61"/>
      <c r="E128" s="62"/>
      <c r="F128" s="63"/>
      <c r="G128" s="75"/>
      <c r="H128" s="64"/>
      <c r="I128" s="75"/>
      <c r="J128" s="64"/>
      <c r="K128" s="78"/>
      <c r="L128" s="335" t="str">
        <f t="shared" si="5"/>
        <v/>
      </c>
      <c r="M128" s="336"/>
    </row>
    <row r="129" spans="1:13" ht="20.149999999999999" customHeight="1">
      <c r="A129" s="269">
        <v>7</v>
      </c>
      <c r="B129" s="331"/>
      <c r="C129" s="332"/>
      <c r="D129" s="61"/>
      <c r="E129" s="62"/>
      <c r="F129" s="63"/>
      <c r="G129" s="75"/>
      <c r="H129" s="64"/>
      <c r="I129" s="75"/>
      <c r="J129" s="64"/>
      <c r="K129" s="78"/>
      <c r="L129" s="335" t="str">
        <f t="shared" si="5"/>
        <v/>
      </c>
      <c r="M129" s="336"/>
    </row>
    <row r="130" spans="1:13" ht="20.149999999999999" customHeight="1">
      <c r="A130" s="269">
        <v>8</v>
      </c>
      <c r="B130" s="331"/>
      <c r="C130" s="332"/>
      <c r="D130" s="61"/>
      <c r="E130" s="62"/>
      <c r="F130" s="63"/>
      <c r="G130" s="75"/>
      <c r="H130" s="64"/>
      <c r="I130" s="75"/>
      <c r="J130" s="64"/>
      <c r="K130" s="78"/>
      <c r="L130" s="335" t="str">
        <f t="shared" si="5"/>
        <v/>
      </c>
      <c r="M130" s="336"/>
    </row>
    <row r="131" spans="1:13" ht="20.149999999999999" customHeight="1">
      <c r="A131" s="269">
        <v>9</v>
      </c>
      <c r="B131" s="331"/>
      <c r="C131" s="332"/>
      <c r="D131" s="61"/>
      <c r="E131" s="62"/>
      <c r="F131" s="63"/>
      <c r="G131" s="75"/>
      <c r="H131" s="64"/>
      <c r="I131" s="75"/>
      <c r="J131" s="64"/>
      <c r="K131" s="78"/>
      <c r="L131" s="335" t="str">
        <f t="shared" si="5"/>
        <v/>
      </c>
      <c r="M131" s="336"/>
    </row>
    <row r="132" spans="1:13" ht="20.149999999999999" customHeight="1">
      <c r="A132" s="269">
        <v>10</v>
      </c>
      <c r="B132" s="331"/>
      <c r="C132" s="332"/>
      <c r="D132" s="61"/>
      <c r="E132" s="62"/>
      <c r="F132" s="63"/>
      <c r="G132" s="75"/>
      <c r="H132" s="64"/>
      <c r="I132" s="75"/>
      <c r="J132" s="64"/>
      <c r="K132" s="78"/>
      <c r="L132" s="335" t="str">
        <f t="shared" si="5"/>
        <v/>
      </c>
      <c r="M132" s="336"/>
    </row>
    <row r="133" spans="1:13" ht="20.149999999999999" customHeight="1">
      <c r="A133" s="269">
        <v>11</v>
      </c>
      <c r="B133" s="331"/>
      <c r="C133" s="332"/>
      <c r="D133" s="61"/>
      <c r="E133" s="62"/>
      <c r="F133" s="63"/>
      <c r="G133" s="75"/>
      <c r="H133" s="64"/>
      <c r="I133" s="75"/>
      <c r="J133" s="64"/>
      <c r="K133" s="78"/>
      <c r="L133" s="335" t="str">
        <f t="shared" si="5"/>
        <v/>
      </c>
      <c r="M133" s="336"/>
    </row>
    <row r="134" spans="1:13" ht="20.149999999999999" customHeight="1">
      <c r="A134" s="269">
        <v>12</v>
      </c>
      <c r="B134" s="331"/>
      <c r="C134" s="332"/>
      <c r="D134" s="61"/>
      <c r="E134" s="62"/>
      <c r="F134" s="63"/>
      <c r="G134" s="75"/>
      <c r="H134" s="64"/>
      <c r="I134" s="75"/>
      <c r="J134" s="64"/>
      <c r="K134" s="78"/>
      <c r="L134" s="335" t="str">
        <f t="shared" si="5"/>
        <v/>
      </c>
      <c r="M134" s="336"/>
    </row>
    <row r="135" spans="1:13" ht="20.149999999999999" customHeight="1">
      <c r="A135" s="269">
        <v>13</v>
      </c>
      <c r="B135" s="331"/>
      <c r="C135" s="332"/>
      <c r="D135" s="61"/>
      <c r="E135" s="62"/>
      <c r="F135" s="63"/>
      <c r="G135" s="75"/>
      <c r="H135" s="64"/>
      <c r="I135" s="75"/>
      <c r="J135" s="64"/>
      <c r="K135" s="78"/>
      <c r="L135" s="335" t="str">
        <f t="shared" si="5"/>
        <v/>
      </c>
      <c r="M135" s="336"/>
    </row>
    <row r="136" spans="1:13" ht="20.149999999999999" customHeight="1">
      <c r="A136" s="269">
        <v>14</v>
      </c>
      <c r="B136" s="331"/>
      <c r="C136" s="332"/>
      <c r="D136" s="61"/>
      <c r="E136" s="62"/>
      <c r="F136" s="63"/>
      <c r="G136" s="75"/>
      <c r="H136" s="64"/>
      <c r="I136" s="75"/>
      <c r="J136" s="64"/>
      <c r="K136" s="78"/>
      <c r="L136" s="335" t="str">
        <f t="shared" si="5"/>
        <v/>
      </c>
      <c r="M136" s="336"/>
    </row>
    <row r="137" spans="1:13" ht="20.149999999999999" customHeight="1">
      <c r="A137" s="269">
        <v>15</v>
      </c>
      <c r="B137" s="331"/>
      <c r="C137" s="332"/>
      <c r="D137" s="61"/>
      <c r="E137" s="62"/>
      <c r="F137" s="63"/>
      <c r="G137" s="75"/>
      <c r="H137" s="64"/>
      <c r="I137" s="75"/>
      <c r="J137" s="64"/>
      <c r="K137" s="78"/>
      <c r="L137" s="335" t="str">
        <f t="shared" si="5"/>
        <v/>
      </c>
      <c r="M137" s="336"/>
    </row>
    <row r="138" spans="1:13" ht="20.149999999999999" customHeight="1">
      <c r="A138" s="269">
        <v>16</v>
      </c>
      <c r="B138" s="331"/>
      <c r="C138" s="332"/>
      <c r="D138" s="61"/>
      <c r="E138" s="62"/>
      <c r="F138" s="63"/>
      <c r="G138" s="75"/>
      <c r="H138" s="64"/>
      <c r="I138" s="75"/>
      <c r="J138" s="64"/>
      <c r="K138" s="78"/>
      <c r="L138" s="335" t="str">
        <f t="shared" si="5"/>
        <v/>
      </c>
      <c r="M138" s="336"/>
    </row>
    <row r="139" spans="1:13" ht="20.149999999999999" customHeight="1">
      <c r="A139" s="269">
        <v>17</v>
      </c>
      <c r="B139" s="331"/>
      <c r="C139" s="332"/>
      <c r="D139" s="61"/>
      <c r="E139" s="62"/>
      <c r="F139" s="63"/>
      <c r="G139" s="75"/>
      <c r="H139" s="64"/>
      <c r="I139" s="75"/>
      <c r="J139" s="64"/>
      <c r="K139" s="78"/>
      <c r="L139" s="335" t="str">
        <f t="shared" si="5"/>
        <v/>
      </c>
      <c r="M139" s="336"/>
    </row>
    <row r="140" spans="1:13" ht="20.149999999999999" customHeight="1">
      <c r="A140" s="269">
        <v>18</v>
      </c>
      <c r="B140" s="331"/>
      <c r="C140" s="332"/>
      <c r="D140" s="61"/>
      <c r="E140" s="62"/>
      <c r="F140" s="63"/>
      <c r="G140" s="75"/>
      <c r="H140" s="64"/>
      <c r="I140" s="75"/>
      <c r="J140" s="64"/>
      <c r="K140" s="78"/>
      <c r="L140" s="335" t="str">
        <f t="shared" si="5"/>
        <v/>
      </c>
      <c r="M140" s="336"/>
    </row>
    <row r="141" spans="1:13" ht="20.149999999999999" customHeight="1">
      <c r="A141" s="269">
        <v>19</v>
      </c>
      <c r="B141" s="331"/>
      <c r="C141" s="332"/>
      <c r="D141" s="61"/>
      <c r="E141" s="62"/>
      <c r="F141" s="63"/>
      <c r="G141" s="75"/>
      <c r="H141" s="64"/>
      <c r="I141" s="75"/>
      <c r="J141" s="64"/>
      <c r="K141" s="78"/>
      <c r="L141" s="335" t="str">
        <f t="shared" si="5"/>
        <v/>
      </c>
      <c r="M141" s="336"/>
    </row>
    <row r="142" spans="1:13" ht="20.149999999999999" customHeight="1">
      <c r="A142" s="269">
        <v>20</v>
      </c>
      <c r="B142" s="337"/>
      <c r="C142" s="338"/>
      <c r="D142" s="67"/>
      <c r="E142" s="68"/>
      <c r="F142" s="65"/>
      <c r="G142" s="76"/>
      <c r="H142" s="66"/>
      <c r="I142" s="76"/>
      <c r="J142" s="66"/>
      <c r="K142" s="79"/>
      <c r="L142" s="339" t="str">
        <f t="shared" si="5"/>
        <v/>
      </c>
      <c r="M142" s="340"/>
    </row>
    <row r="143" spans="1:13" ht="24.9" customHeight="1">
      <c r="B143" s="323" t="str">
        <f>IF($C143=$E$21,$D$21,IF($C143=$E$22,$D$22,IF($C143=$E$23,$D$23,"")))</f>
        <v/>
      </c>
      <c r="C143" s="324" t="s">
        <v>399</v>
      </c>
      <c r="D143" s="341"/>
      <c r="E143" s="342"/>
      <c r="F143" s="343"/>
      <c r="G143" s="343"/>
      <c r="H143" s="344"/>
      <c r="I143" s="343"/>
      <c r="J143" s="344"/>
      <c r="K143" s="345"/>
      <c r="L143" s="346"/>
      <c r="M143" s="347"/>
    </row>
    <row r="144" spans="1:13" ht="19.5" customHeight="1">
      <c r="A144" s="269">
        <v>1</v>
      </c>
      <c r="B144" s="331"/>
      <c r="C144" s="332"/>
      <c r="D144" s="57"/>
      <c r="E144" s="58"/>
      <c r="F144" s="59"/>
      <c r="G144" s="74"/>
      <c r="H144" s="60"/>
      <c r="I144" s="74"/>
      <c r="J144" s="60"/>
      <c r="K144" s="77"/>
      <c r="L144" s="333" t="str">
        <f>IF(ISNUMBER(F144),(ROUND(PRODUCT(F144,G144,I144,K144),0)),"")</f>
        <v/>
      </c>
      <c r="M144" s="334">
        <f>ROUNDDOWN(((SUM(L144:L163))/1000),0)</f>
        <v>0</v>
      </c>
    </row>
    <row r="145" spans="1:13" ht="20.149999999999999" customHeight="1">
      <c r="A145" s="269">
        <v>2</v>
      </c>
      <c r="B145" s="331"/>
      <c r="C145" s="332"/>
      <c r="D145" s="61"/>
      <c r="E145" s="62"/>
      <c r="F145" s="63"/>
      <c r="G145" s="75"/>
      <c r="H145" s="64"/>
      <c r="I145" s="75"/>
      <c r="J145" s="64"/>
      <c r="K145" s="78"/>
      <c r="L145" s="335" t="str">
        <f t="shared" ref="L145:L163" si="6">IF(ISNUMBER(F145),(ROUND(PRODUCT(F145,G145,I145,K145),0)),"")</f>
        <v/>
      </c>
      <c r="M145" s="336"/>
    </row>
    <row r="146" spans="1:13" ht="20.149999999999999" customHeight="1">
      <c r="A146" s="269">
        <v>3</v>
      </c>
      <c r="B146" s="331"/>
      <c r="C146" s="332"/>
      <c r="D146" s="61"/>
      <c r="E146" s="62"/>
      <c r="F146" s="63"/>
      <c r="G146" s="75"/>
      <c r="H146" s="64"/>
      <c r="I146" s="75"/>
      <c r="J146" s="64"/>
      <c r="K146" s="78"/>
      <c r="L146" s="335" t="str">
        <f t="shared" si="6"/>
        <v/>
      </c>
      <c r="M146" s="336"/>
    </row>
    <row r="147" spans="1:13" ht="20.149999999999999" customHeight="1">
      <c r="A147" s="269">
        <v>4</v>
      </c>
      <c r="B147" s="331"/>
      <c r="C147" s="332"/>
      <c r="D147" s="61"/>
      <c r="E147" s="62"/>
      <c r="F147" s="63"/>
      <c r="G147" s="75"/>
      <c r="H147" s="64"/>
      <c r="I147" s="75"/>
      <c r="J147" s="64"/>
      <c r="K147" s="78"/>
      <c r="L147" s="335" t="str">
        <f t="shared" si="6"/>
        <v/>
      </c>
      <c r="M147" s="336"/>
    </row>
    <row r="148" spans="1:13" ht="20.149999999999999" customHeight="1">
      <c r="A148" s="269">
        <v>5</v>
      </c>
      <c r="B148" s="331"/>
      <c r="C148" s="332"/>
      <c r="D148" s="61"/>
      <c r="E148" s="62"/>
      <c r="F148" s="63"/>
      <c r="G148" s="75"/>
      <c r="H148" s="64"/>
      <c r="I148" s="75"/>
      <c r="J148" s="64"/>
      <c r="K148" s="78"/>
      <c r="L148" s="335" t="str">
        <f t="shared" si="6"/>
        <v/>
      </c>
      <c r="M148" s="336"/>
    </row>
    <row r="149" spans="1:13" ht="20.149999999999999" customHeight="1">
      <c r="A149" s="269">
        <v>6</v>
      </c>
      <c r="B149" s="331"/>
      <c r="C149" s="332"/>
      <c r="D149" s="61"/>
      <c r="E149" s="62"/>
      <c r="F149" s="63"/>
      <c r="G149" s="75"/>
      <c r="H149" s="64"/>
      <c r="I149" s="75"/>
      <c r="J149" s="64"/>
      <c r="K149" s="78"/>
      <c r="L149" s="335" t="str">
        <f t="shared" si="6"/>
        <v/>
      </c>
      <c r="M149" s="336"/>
    </row>
    <row r="150" spans="1:13" ht="20.149999999999999" customHeight="1">
      <c r="A150" s="269">
        <v>7</v>
      </c>
      <c r="B150" s="331"/>
      <c r="C150" s="332"/>
      <c r="D150" s="61"/>
      <c r="E150" s="62"/>
      <c r="F150" s="63"/>
      <c r="G150" s="75"/>
      <c r="H150" s="64"/>
      <c r="I150" s="75"/>
      <c r="J150" s="64"/>
      <c r="K150" s="78"/>
      <c r="L150" s="335" t="str">
        <f t="shared" si="6"/>
        <v/>
      </c>
      <c r="M150" s="336"/>
    </row>
    <row r="151" spans="1:13" ht="20.149999999999999" customHeight="1">
      <c r="A151" s="269">
        <v>8</v>
      </c>
      <c r="B151" s="331"/>
      <c r="C151" s="332"/>
      <c r="D151" s="61"/>
      <c r="E151" s="62"/>
      <c r="F151" s="63"/>
      <c r="G151" s="75"/>
      <c r="H151" s="64"/>
      <c r="I151" s="75"/>
      <c r="J151" s="64"/>
      <c r="K151" s="78"/>
      <c r="L151" s="335" t="str">
        <f t="shared" si="6"/>
        <v/>
      </c>
      <c r="M151" s="336"/>
    </row>
    <row r="152" spans="1:13" ht="20.149999999999999" customHeight="1">
      <c r="A152" s="269">
        <v>9</v>
      </c>
      <c r="B152" s="331"/>
      <c r="C152" s="332"/>
      <c r="D152" s="61"/>
      <c r="E152" s="62"/>
      <c r="F152" s="63"/>
      <c r="G152" s="75"/>
      <c r="H152" s="64"/>
      <c r="I152" s="75"/>
      <c r="J152" s="64"/>
      <c r="K152" s="78"/>
      <c r="L152" s="335" t="str">
        <f t="shared" si="6"/>
        <v/>
      </c>
      <c r="M152" s="336"/>
    </row>
    <row r="153" spans="1:13" ht="20.149999999999999" customHeight="1">
      <c r="A153" s="269">
        <v>10</v>
      </c>
      <c r="B153" s="331"/>
      <c r="C153" s="332"/>
      <c r="D153" s="61"/>
      <c r="E153" s="62"/>
      <c r="F153" s="63"/>
      <c r="G153" s="75"/>
      <c r="H153" s="64"/>
      <c r="I153" s="75"/>
      <c r="J153" s="64"/>
      <c r="K153" s="78"/>
      <c r="L153" s="335" t="str">
        <f t="shared" si="6"/>
        <v/>
      </c>
      <c r="M153" s="336"/>
    </row>
    <row r="154" spans="1:13" ht="20.149999999999999" customHeight="1">
      <c r="A154" s="269">
        <v>11</v>
      </c>
      <c r="B154" s="331"/>
      <c r="C154" s="332"/>
      <c r="D154" s="61"/>
      <c r="E154" s="62"/>
      <c r="F154" s="63"/>
      <c r="G154" s="75"/>
      <c r="H154" s="64"/>
      <c r="I154" s="75"/>
      <c r="J154" s="64"/>
      <c r="K154" s="78"/>
      <c r="L154" s="335" t="str">
        <f t="shared" si="6"/>
        <v/>
      </c>
      <c r="M154" s="336"/>
    </row>
    <row r="155" spans="1:13" ht="20.149999999999999" customHeight="1">
      <c r="A155" s="269">
        <v>12</v>
      </c>
      <c r="B155" s="331"/>
      <c r="C155" s="332"/>
      <c r="D155" s="61"/>
      <c r="E155" s="62"/>
      <c r="F155" s="63"/>
      <c r="G155" s="75"/>
      <c r="H155" s="64"/>
      <c r="I155" s="75"/>
      <c r="J155" s="64"/>
      <c r="K155" s="78"/>
      <c r="L155" s="335" t="str">
        <f t="shared" si="6"/>
        <v/>
      </c>
      <c r="M155" s="336"/>
    </row>
    <row r="156" spans="1:13" ht="20.149999999999999" customHeight="1">
      <c r="A156" s="269">
        <v>13</v>
      </c>
      <c r="B156" s="331"/>
      <c r="C156" s="332"/>
      <c r="D156" s="61"/>
      <c r="E156" s="62"/>
      <c r="F156" s="63"/>
      <c r="G156" s="75"/>
      <c r="H156" s="64"/>
      <c r="I156" s="75"/>
      <c r="J156" s="64"/>
      <c r="K156" s="78"/>
      <c r="L156" s="335" t="str">
        <f t="shared" si="6"/>
        <v/>
      </c>
      <c r="M156" s="336"/>
    </row>
    <row r="157" spans="1:13" ht="20.149999999999999" customHeight="1">
      <c r="A157" s="269">
        <v>14</v>
      </c>
      <c r="B157" s="331"/>
      <c r="C157" s="332"/>
      <c r="D157" s="61"/>
      <c r="E157" s="62"/>
      <c r="F157" s="63"/>
      <c r="G157" s="75"/>
      <c r="H157" s="64"/>
      <c r="I157" s="75"/>
      <c r="J157" s="64"/>
      <c r="K157" s="78"/>
      <c r="L157" s="335" t="str">
        <f t="shared" si="6"/>
        <v/>
      </c>
      <c r="M157" s="336"/>
    </row>
    <row r="158" spans="1:13" ht="20.149999999999999" customHeight="1">
      <c r="A158" s="269">
        <v>15</v>
      </c>
      <c r="B158" s="331"/>
      <c r="C158" s="332"/>
      <c r="D158" s="61"/>
      <c r="E158" s="62"/>
      <c r="F158" s="63"/>
      <c r="G158" s="75"/>
      <c r="H158" s="64"/>
      <c r="I158" s="75"/>
      <c r="J158" s="64"/>
      <c r="K158" s="78"/>
      <c r="L158" s="335" t="str">
        <f t="shared" si="6"/>
        <v/>
      </c>
      <c r="M158" s="336"/>
    </row>
    <row r="159" spans="1:13" ht="20.149999999999999" customHeight="1">
      <c r="A159" s="269">
        <v>16</v>
      </c>
      <c r="B159" s="331"/>
      <c r="C159" s="332"/>
      <c r="D159" s="61"/>
      <c r="E159" s="62"/>
      <c r="F159" s="63"/>
      <c r="G159" s="75"/>
      <c r="H159" s="64"/>
      <c r="I159" s="75"/>
      <c r="J159" s="64"/>
      <c r="K159" s="78"/>
      <c r="L159" s="335" t="str">
        <f t="shared" si="6"/>
        <v/>
      </c>
      <c r="M159" s="336"/>
    </row>
    <row r="160" spans="1:13" ht="20.149999999999999" customHeight="1">
      <c r="A160" s="269">
        <v>17</v>
      </c>
      <c r="B160" s="331"/>
      <c r="C160" s="332"/>
      <c r="D160" s="61"/>
      <c r="E160" s="62"/>
      <c r="F160" s="63"/>
      <c r="G160" s="75"/>
      <c r="H160" s="64"/>
      <c r="I160" s="75"/>
      <c r="J160" s="64"/>
      <c r="K160" s="78"/>
      <c r="L160" s="335" t="str">
        <f t="shared" si="6"/>
        <v/>
      </c>
      <c r="M160" s="336"/>
    </row>
    <row r="161" spans="1:13" ht="20.149999999999999" customHeight="1">
      <c r="A161" s="269">
        <v>18</v>
      </c>
      <c r="B161" s="331"/>
      <c r="C161" s="332"/>
      <c r="D161" s="61"/>
      <c r="E161" s="62"/>
      <c r="F161" s="63"/>
      <c r="G161" s="75"/>
      <c r="H161" s="64"/>
      <c r="I161" s="75"/>
      <c r="J161" s="64"/>
      <c r="K161" s="78"/>
      <c r="L161" s="335" t="str">
        <f t="shared" si="6"/>
        <v/>
      </c>
      <c r="M161" s="336"/>
    </row>
    <row r="162" spans="1:13" ht="20.149999999999999" customHeight="1">
      <c r="A162" s="269">
        <v>19</v>
      </c>
      <c r="B162" s="331"/>
      <c r="C162" s="332"/>
      <c r="D162" s="61"/>
      <c r="E162" s="62"/>
      <c r="F162" s="63"/>
      <c r="G162" s="75"/>
      <c r="H162" s="64"/>
      <c r="I162" s="75"/>
      <c r="J162" s="64"/>
      <c r="K162" s="78"/>
      <c r="L162" s="335" t="str">
        <f t="shared" si="6"/>
        <v/>
      </c>
      <c r="M162" s="336"/>
    </row>
    <row r="163" spans="1:13" ht="20.149999999999999" customHeight="1">
      <c r="A163" s="269">
        <v>20</v>
      </c>
      <c r="B163" s="337"/>
      <c r="C163" s="338"/>
      <c r="D163" s="67"/>
      <c r="E163" s="68"/>
      <c r="F163" s="65"/>
      <c r="G163" s="76"/>
      <c r="H163" s="66"/>
      <c r="I163" s="76"/>
      <c r="J163" s="66"/>
      <c r="K163" s="79"/>
      <c r="L163" s="339" t="str">
        <f t="shared" si="6"/>
        <v/>
      </c>
      <c r="M163" s="340"/>
    </row>
    <row r="164" spans="1:13" ht="24.9" customHeight="1">
      <c r="B164" s="323" t="str">
        <f>IF($C164=$E$21,$D$21,IF($C164=$E$22,$D$22,IF($C164=$E$23,$D$23,"")))</f>
        <v/>
      </c>
      <c r="C164" s="324" t="s">
        <v>400</v>
      </c>
      <c r="D164" s="341"/>
      <c r="E164" s="342"/>
      <c r="F164" s="343"/>
      <c r="G164" s="343"/>
      <c r="H164" s="344"/>
      <c r="I164" s="343"/>
      <c r="J164" s="344"/>
      <c r="K164" s="345"/>
      <c r="L164" s="346"/>
      <c r="M164" s="347"/>
    </row>
    <row r="165" spans="1:13" ht="19.5" customHeight="1">
      <c r="A165" s="269">
        <v>1</v>
      </c>
      <c r="B165" s="331"/>
      <c r="C165" s="332"/>
      <c r="D165" s="57"/>
      <c r="E165" s="58"/>
      <c r="F165" s="59"/>
      <c r="G165" s="74"/>
      <c r="H165" s="60"/>
      <c r="I165" s="74"/>
      <c r="J165" s="60"/>
      <c r="K165" s="77"/>
      <c r="L165" s="333" t="str">
        <f>IF(ISNUMBER(F165),(ROUND(PRODUCT(F165,G165,I165,K165),0)),"")</f>
        <v/>
      </c>
      <c r="M165" s="334">
        <f>ROUNDDOWN(((SUM(L165:L184))/1000),0)</f>
        <v>0</v>
      </c>
    </row>
    <row r="166" spans="1:13" ht="20.149999999999999" customHeight="1">
      <c r="A166" s="269">
        <v>2</v>
      </c>
      <c r="B166" s="331"/>
      <c r="C166" s="332"/>
      <c r="D166" s="61"/>
      <c r="E166" s="62"/>
      <c r="F166" s="63"/>
      <c r="G166" s="75"/>
      <c r="H166" s="64"/>
      <c r="I166" s="75"/>
      <c r="J166" s="64"/>
      <c r="K166" s="78"/>
      <c r="L166" s="335" t="str">
        <f t="shared" ref="L166:L184" si="7">IF(ISNUMBER(F166),(ROUND(PRODUCT(F166,G166,I166,K166),0)),"")</f>
        <v/>
      </c>
      <c r="M166" s="336"/>
    </row>
    <row r="167" spans="1:13" ht="20.149999999999999" customHeight="1">
      <c r="A167" s="269">
        <v>3</v>
      </c>
      <c r="B167" s="331"/>
      <c r="C167" s="332"/>
      <c r="D167" s="61"/>
      <c r="E167" s="62"/>
      <c r="F167" s="63"/>
      <c r="G167" s="75"/>
      <c r="H167" s="64"/>
      <c r="I167" s="75"/>
      <c r="J167" s="64"/>
      <c r="K167" s="78"/>
      <c r="L167" s="335" t="str">
        <f t="shared" si="7"/>
        <v/>
      </c>
      <c r="M167" s="336"/>
    </row>
    <row r="168" spans="1:13" ht="20.149999999999999" customHeight="1">
      <c r="A168" s="269">
        <v>4</v>
      </c>
      <c r="B168" s="331"/>
      <c r="C168" s="332"/>
      <c r="D168" s="61"/>
      <c r="E168" s="62"/>
      <c r="F168" s="63"/>
      <c r="G168" s="75"/>
      <c r="H168" s="64"/>
      <c r="I168" s="75"/>
      <c r="J168" s="64"/>
      <c r="K168" s="78"/>
      <c r="L168" s="335" t="str">
        <f t="shared" si="7"/>
        <v/>
      </c>
      <c r="M168" s="336"/>
    </row>
    <row r="169" spans="1:13" ht="20.149999999999999" customHeight="1">
      <c r="A169" s="269">
        <v>5</v>
      </c>
      <c r="B169" s="331"/>
      <c r="C169" s="332"/>
      <c r="D169" s="61"/>
      <c r="E169" s="62"/>
      <c r="F169" s="63"/>
      <c r="G169" s="75"/>
      <c r="H169" s="64"/>
      <c r="I169" s="75"/>
      <c r="J169" s="64"/>
      <c r="K169" s="78"/>
      <c r="L169" s="335" t="str">
        <f t="shared" si="7"/>
        <v/>
      </c>
      <c r="M169" s="336"/>
    </row>
    <row r="170" spans="1:13" ht="20.149999999999999" customHeight="1">
      <c r="A170" s="269">
        <v>6</v>
      </c>
      <c r="B170" s="331"/>
      <c r="C170" s="332"/>
      <c r="D170" s="61"/>
      <c r="E170" s="62"/>
      <c r="F170" s="63"/>
      <c r="G170" s="75"/>
      <c r="H170" s="64"/>
      <c r="I170" s="75"/>
      <c r="J170" s="64"/>
      <c r="K170" s="78"/>
      <c r="L170" s="335" t="str">
        <f t="shared" si="7"/>
        <v/>
      </c>
      <c r="M170" s="336"/>
    </row>
    <row r="171" spans="1:13" ht="20.149999999999999" customHeight="1">
      <c r="A171" s="269">
        <v>7</v>
      </c>
      <c r="B171" s="331"/>
      <c r="C171" s="332"/>
      <c r="D171" s="61"/>
      <c r="E171" s="62"/>
      <c r="F171" s="63"/>
      <c r="G171" s="75"/>
      <c r="H171" s="64"/>
      <c r="I171" s="75"/>
      <c r="J171" s="64"/>
      <c r="K171" s="78"/>
      <c r="L171" s="335" t="str">
        <f t="shared" si="7"/>
        <v/>
      </c>
      <c r="M171" s="336"/>
    </row>
    <row r="172" spans="1:13" ht="20.149999999999999" customHeight="1">
      <c r="A172" s="269">
        <v>8</v>
      </c>
      <c r="B172" s="331"/>
      <c r="C172" s="332"/>
      <c r="D172" s="61"/>
      <c r="E172" s="62"/>
      <c r="F172" s="63"/>
      <c r="G172" s="75"/>
      <c r="H172" s="64"/>
      <c r="I172" s="75"/>
      <c r="J172" s="64"/>
      <c r="K172" s="78"/>
      <c r="L172" s="335" t="str">
        <f t="shared" si="7"/>
        <v/>
      </c>
      <c r="M172" s="336"/>
    </row>
    <row r="173" spans="1:13" ht="20.149999999999999" customHeight="1">
      <c r="A173" s="269">
        <v>9</v>
      </c>
      <c r="B173" s="331"/>
      <c r="C173" s="332"/>
      <c r="D173" s="61"/>
      <c r="E173" s="62"/>
      <c r="F173" s="63"/>
      <c r="G173" s="75"/>
      <c r="H173" s="64"/>
      <c r="I173" s="75"/>
      <c r="J173" s="64"/>
      <c r="K173" s="78"/>
      <c r="L173" s="335" t="str">
        <f t="shared" si="7"/>
        <v/>
      </c>
      <c r="M173" s="336"/>
    </row>
    <row r="174" spans="1:13" ht="20.149999999999999" customHeight="1">
      <c r="A174" s="269">
        <v>10</v>
      </c>
      <c r="B174" s="331"/>
      <c r="C174" s="332"/>
      <c r="D174" s="61"/>
      <c r="E174" s="62"/>
      <c r="F174" s="63"/>
      <c r="G174" s="75"/>
      <c r="H174" s="64"/>
      <c r="I174" s="75"/>
      <c r="J174" s="64"/>
      <c r="K174" s="78"/>
      <c r="L174" s="335" t="str">
        <f t="shared" si="7"/>
        <v/>
      </c>
      <c r="M174" s="336"/>
    </row>
    <row r="175" spans="1:13" ht="20.149999999999999" customHeight="1">
      <c r="A175" s="269">
        <v>11</v>
      </c>
      <c r="B175" s="331"/>
      <c r="C175" s="332"/>
      <c r="D175" s="61"/>
      <c r="E175" s="62"/>
      <c r="F175" s="63"/>
      <c r="G175" s="75"/>
      <c r="H175" s="64"/>
      <c r="I175" s="75"/>
      <c r="J175" s="64"/>
      <c r="K175" s="78"/>
      <c r="L175" s="335" t="str">
        <f t="shared" si="7"/>
        <v/>
      </c>
      <c r="M175" s="336"/>
    </row>
    <row r="176" spans="1:13" ht="20.149999999999999" customHeight="1">
      <c r="A176" s="269">
        <v>12</v>
      </c>
      <c r="B176" s="331"/>
      <c r="C176" s="332"/>
      <c r="D176" s="61"/>
      <c r="E176" s="62"/>
      <c r="F176" s="63"/>
      <c r="G176" s="75"/>
      <c r="H176" s="64"/>
      <c r="I176" s="75"/>
      <c r="J176" s="64"/>
      <c r="K176" s="78"/>
      <c r="L176" s="335" t="str">
        <f t="shared" si="7"/>
        <v/>
      </c>
      <c r="M176" s="336"/>
    </row>
    <row r="177" spans="1:13" ht="20.149999999999999" customHeight="1">
      <c r="A177" s="269">
        <v>13</v>
      </c>
      <c r="B177" s="331"/>
      <c r="C177" s="332"/>
      <c r="D177" s="61"/>
      <c r="E177" s="62"/>
      <c r="F177" s="63"/>
      <c r="G177" s="75"/>
      <c r="H177" s="64"/>
      <c r="I177" s="75"/>
      <c r="J177" s="64"/>
      <c r="K177" s="78"/>
      <c r="L177" s="335" t="str">
        <f t="shared" si="7"/>
        <v/>
      </c>
      <c r="M177" s="336"/>
    </row>
    <row r="178" spans="1:13" ht="20.149999999999999" customHeight="1">
      <c r="A178" s="269">
        <v>14</v>
      </c>
      <c r="B178" s="331"/>
      <c r="C178" s="332"/>
      <c r="D178" s="61"/>
      <c r="E178" s="62"/>
      <c r="F178" s="63"/>
      <c r="G178" s="75"/>
      <c r="H178" s="64"/>
      <c r="I178" s="75"/>
      <c r="J178" s="64"/>
      <c r="K178" s="78"/>
      <c r="L178" s="335" t="str">
        <f t="shared" si="7"/>
        <v/>
      </c>
      <c r="M178" s="336"/>
    </row>
    <row r="179" spans="1:13" ht="20.149999999999999" customHeight="1">
      <c r="A179" s="269">
        <v>15</v>
      </c>
      <c r="B179" s="331"/>
      <c r="C179" s="332"/>
      <c r="D179" s="61"/>
      <c r="E179" s="62"/>
      <c r="F179" s="63"/>
      <c r="G179" s="75"/>
      <c r="H179" s="64"/>
      <c r="I179" s="75"/>
      <c r="J179" s="64"/>
      <c r="K179" s="78"/>
      <c r="L179" s="335" t="str">
        <f t="shared" si="7"/>
        <v/>
      </c>
      <c r="M179" s="336"/>
    </row>
    <row r="180" spans="1:13" ht="20.149999999999999" customHeight="1">
      <c r="A180" s="269">
        <v>16</v>
      </c>
      <c r="B180" s="331"/>
      <c r="C180" s="332"/>
      <c r="D180" s="61"/>
      <c r="E180" s="62"/>
      <c r="F180" s="63"/>
      <c r="G180" s="75"/>
      <c r="H180" s="64"/>
      <c r="I180" s="75"/>
      <c r="J180" s="64"/>
      <c r="K180" s="78"/>
      <c r="L180" s="335" t="str">
        <f t="shared" si="7"/>
        <v/>
      </c>
      <c r="M180" s="336"/>
    </row>
    <row r="181" spans="1:13" ht="20.149999999999999" customHeight="1">
      <c r="A181" s="269">
        <v>17</v>
      </c>
      <c r="B181" s="331"/>
      <c r="C181" s="332"/>
      <c r="D181" s="61"/>
      <c r="E181" s="62"/>
      <c r="F181" s="63"/>
      <c r="G181" s="75"/>
      <c r="H181" s="64"/>
      <c r="I181" s="75"/>
      <c r="J181" s="64"/>
      <c r="K181" s="78"/>
      <c r="L181" s="335" t="str">
        <f t="shared" si="7"/>
        <v/>
      </c>
      <c r="M181" s="336"/>
    </row>
    <row r="182" spans="1:13" ht="20.149999999999999" customHeight="1">
      <c r="A182" s="269">
        <v>18</v>
      </c>
      <c r="B182" s="331"/>
      <c r="C182" s="332"/>
      <c r="D182" s="61"/>
      <c r="E182" s="62"/>
      <c r="F182" s="63"/>
      <c r="G182" s="75"/>
      <c r="H182" s="64"/>
      <c r="I182" s="75"/>
      <c r="J182" s="64"/>
      <c r="K182" s="78"/>
      <c r="L182" s="335" t="str">
        <f t="shared" si="7"/>
        <v/>
      </c>
      <c r="M182" s="336"/>
    </row>
    <row r="183" spans="1:13" ht="20.149999999999999" customHeight="1">
      <c r="A183" s="269">
        <v>19</v>
      </c>
      <c r="B183" s="331"/>
      <c r="C183" s="332"/>
      <c r="D183" s="61"/>
      <c r="E183" s="62"/>
      <c r="F183" s="63"/>
      <c r="G183" s="75"/>
      <c r="H183" s="64"/>
      <c r="I183" s="75"/>
      <c r="J183" s="64"/>
      <c r="K183" s="78"/>
      <c r="L183" s="335" t="str">
        <f t="shared" si="7"/>
        <v/>
      </c>
      <c r="M183" s="336"/>
    </row>
    <row r="184" spans="1:13" ht="20.149999999999999" customHeight="1">
      <c r="A184" s="269">
        <v>20</v>
      </c>
      <c r="B184" s="337"/>
      <c r="C184" s="338"/>
      <c r="D184" s="67"/>
      <c r="E184" s="68"/>
      <c r="F184" s="65"/>
      <c r="G184" s="76"/>
      <c r="H184" s="66"/>
      <c r="I184" s="76"/>
      <c r="J184" s="66"/>
      <c r="K184" s="79"/>
      <c r="L184" s="339" t="str">
        <f t="shared" si="7"/>
        <v/>
      </c>
      <c r="M184" s="340"/>
    </row>
    <row r="185" spans="1:13" ht="24.9" customHeight="1">
      <c r="B185" s="323" t="str">
        <f>IF($C185=$E$21,$D$21,IF($C185=$E$22,$D$22,IF($C185=$E$23,$D$23,"")))</f>
        <v/>
      </c>
      <c r="C185" s="324" t="s">
        <v>401</v>
      </c>
      <c r="D185" s="341"/>
      <c r="E185" s="342"/>
      <c r="F185" s="343"/>
      <c r="G185" s="343"/>
      <c r="H185" s="344"/>
      <c r="I185" s="343"/>
      <c r="J185" s="344"/>
      <c r="K185" s="345"/>
      <c r="L185" s="346"/>
      <c r="M185" s="347"/>
    </row>
    <row r="186" spans="1:13" ht="19.5" customHeight="1">
      <c r="A186" s="269">
        <v>1</v>
      </c>
      <c r="B186" s="331"/>
      <c r="C186" s="332"/>
      <c r="D186" s="57"/>
      <c r="E186" s="58"/>
      <c r="F186" s="173"/>
      <c r="G186" s="74"/>
      <c r="H186" s="60"/>
      <c r="I186" s="74"/>
      <c r="J186" s="60"/>
      <c r="K186" s="77"/>
      <c r="L186" s="333" t="str">
        <f>IF(ISNUMBER(F186),(ROUND(PRODUCT(F186,G186,I186,K186),0)),"")</f>
        <v/>
      </c>
      <c r="M186" s="334">
        <f>ROUNDDOWN(((SUM(L186:L205))/1000),0)</f>
        <v>0</v>
      </c>
    </row>
    <row r="187" spans="1:13" ht="20.149999999999999" customHeight="1">
      <c r="A187" s="269">
        <v>2</v>
      </c>
      <c r="B187" s="331"/>
      <c r="C187" s="332"/>
      <c r="D187" s="61"/>
      <c r="E187" s="62"/>
      <c r="F187" s="63"/>
      <c r="G187" s="75"/>
      <c r="H187" s="64"/>
      <c r="I187" s="75"/>
      <c r="J187" s="64"/>
      <c r="K187" s="78"/>
      <c r="L187" s="335" t="str">
        <f t="shared" ref="L187:L205" si="8">IF(ISNUMBER(F187),(ROUND(PRODUCT(F187,G187,I187,K187),0)),"")</f>
        <v/>
      </c>
      <c r="M187" s="336"/>
    </row>
    <row r="188" spans="1:13" ht="20.149999999999999" customHeight="1">
      <c r="A188" s="269">
        <v>3</v>
      </c>
      <c r="B188" s="331"/>
      <c r="C188" s="332"/>
      <c r="D188" s="61"/>
      <c r="E188" s="62"/>
      <c r="F188" s="63"/>
      <c r="G188" s="75"/>
      <c r="H188" s="64"/>
      <c r="I188" s="75"/>
      <c r="J188" s="64"/>
      <c r="K188" s="78"/>
      <c r="L188" s="335" t="str">
        <f t="shared" si="8"/>
        <v/>
      </c>
      <c r="M188" s="336"/>
    </row>
    <row r="189" spans="1:13" ht="20.149999999999999" customHeight="1">
      <c r="A189" s="269">
        <v>4</v>
      </c>
      <c r="B189" s="331"/>
      <c r="C189" s="332"/>
      <c r="D189" s="61"/>
      <c r="E189" s="62"/>
      <c r="F189" s="63"/>
      <c r="G189" s="75"/>
      <c r="H189" s="64"/>
      <c r="I189" s="75"/>
      <c r="J189" s="64"/>
      <c r="K189" s="78"/>
      <c r="L189" s="335" t="str">
        <f t="shared" si="8"/>
        <v/>
      </c>
      <c r="M189" s="336"/>
    </row>
    <row r="190" spans="1:13" ht="20.149999999999999" customHeight="1">
      <c r="A190" s="269">
        <v>5</v>
      </c>
      <c r="B190" s="331"/>
      <c r="C190" s="332"/>
      <c r="D190" s="61"/>
      <c r="E190" s="62"/>
      <c r="F190" s="63"/>
      <c r="G190" s="75"/>
      <c r="H190" s="64"/>
      <c r="I190" s="75"/>
      <c r="J190" s="64"/>
      <c r="K190" s="78"/>
      <c r="L190" s="335" t="str">
        <f t="shared" si="8"/>
        <v/>
      </c>
      <c r="M190" s="336"/>
    </row>
    <row r="191" spans="1:13" ht="20.149999999999999" customHeight="1">
      <c r="A191" s="269">
        <v>6</v>
      </c>
      <c r="B191" s="331"/>
      <c r="C191" s="332"/>
      <c r="D191" s="61"/>
      <c r="E191" s="62"/>
      <c r="F191" s="63"/>
      <c r="G191" s="75"/>
      <c r="H191" s="64"/>
      <c r="I191" s="75"/>
      <c r="J191" s="64"/>
      <c r="K191" s="78"/>
      <c r="L191" s="335" t="str">
        <f t="shared" si="8"/>
        <v/>
      </c>
      <c r="M191" s="336"/>
    </row>
    <row r="192" spans="1:13" ht="20.149999999999999" customHeight="1">
      <c r="A192" s="269">
        <v>7</v>
      </c>
      <c r="B192" s="331"/>
      <c r="C192" s="332"/>
      <c r="D192" s="61"/>
      <c r="E192" s="62"/>
      <c r="F192" s="63"/>
      <c r="G192" s="75"/>
      <c r="H192" s="64"/>
      <c r="I192" s="75"/>
      <c r="J192" s="64"/>
      <c r="K192" s="78"/>
      <c r="L192" s="335" t="str">
        <f t="shared" si="8"/>
        <v/>
      </c>
      <c r="M192" s="336"/>
    </row>
    <row r="193" spans="1:13" ht="20.149999999999999" customHeight="1">
      <c r="A193" s="269">
        <v>8</v>
      </c>
      <c r="B193" s="331"/>
      <c r="C193" s="332"/>
      <c r="D193" s="61"/>
      <c r="E193" s="62"/>
      <c r="F193" s="63"/>
      <c r="G193" s="75"/>
      <c r="H193" s="64"/>
      <c r="I193" s="75"/>
      <c r="J193" s="64"/>
      <c r="K193" s="78"/>
      <c r="L193" s="335" t="str">
        <f t="shared" si="8"/>
        <v/>
      </c>
      <c r="M193" s="336"/>
    </row>
    <row r="194" spans="1:13" ht="20.149999999999999" customHeight="1">
      <c r="A194" s="269">
        <v>9</v>
      </c>
      <c r="B194" s="331"/>
      <c r="C194" s="332"/>
      <c r="D194" s="61"/>
      <c r="E194" s="62"/>
      <c r="F194" s="63"/>
      <c r="G194" s="75"/>
      <c r="H194" s="64"/>
      <c r="I194" s="75"/>
      <c r="J194" s="64"/>
      <c r="K194" s="78"/>
      <c r="L194" s="335" t="str">
        <f t="shared" si="8"/>
        <v/>
      </c>
      <c r="M194" s="336"/>
    </row>
    <row r="195" spans="1:13" ht="20.149999999999999" customHeight="1">
      <c r="A195" s="269">
        <v>10</v>
      </c>
      <c r="B195" s="331"/>
      <c r="C195" s="332"/>
      <c r="D195" s="61"/>
      <c r="E195" s="62"/>
      <c r="F195" s="63"/>
      <c r="G195" s="75"/>
      <c r="H195" s="64"/>
      <c r="I195" s="75"/>
      <c r="J195" s="64"/>
      <c r="K195" s="78"/>
      <c r="L195" s="335" t="str">
        <f t="shared" si="8"/>
        <v/>
      </c>
      <c r="M195" s="336"/>
    </row>
    <row r="196" spans="1:13" ht="20.149999999999999" customHeight="1">
      <c r="A196" s="269">
        <v>11</v>
      </c>
      <c r="B196" s="331"/>
      <c r="C196" s="332"/>
      <c r="D196" s="61"/>
      <c r="E196" s="62"/>
      <c r="F196" s="63"/>
      <c r="G196" s="75"/>
      <c r="H196" s="64"/>
      <c r="I196" s="75"/>
      <c r="J196" s="64"/>
      <c r="K196" s="78"/>
      <c r="L196" s="335" t="str">
        <f t="shared" si="8"/>
        <v/>
      </c>
      <c r="M196" s="336"/>
    </row>
    <row r="197" spans="1:13" ht="20.149999999999999" customHeight="1">
      <c r="A197" s="269">
        <v>12</v>
      </c>
      <c r="B197" s="331"/>
      <c r="C197" s="332"/>
      <c r="D197" s="61"/>
      <c r="E197" s="62"/>
      <c r="F197" s="63"/>
      <c r="G197" s="75"/>
      <c r="H197" s="64"/>
      <c r="I197" s="75"/>
      <c r="J197" s="64"/>
      <c r="K197" s="78"/>
      <c r="L197" s="335" t="str">
        <f t="shared" si="8"/>
        <v/>
      </c>
      <c r="M197" s="336"/>
    </row>
    <row r="198" spans="1:13" ht="20.149999999999999" customHeight="1">
      <c r="A198" s="269">
        <v>13</v>
      </c>
      <c r="B198" s="331"/>
      <c r="C198" s="332"/>
      <c r="D198" s="61"/>
      <c r="E198" s="62"/>
      <c r="F198" s="63"/>
      <c r="G198" s="75"/>
      <c r="H198" s="64"/>
      <c r="I198" s="75"/>
      <c r="J198" s="64"/>
      <c r="K198" s="78"/>
      <c r="L198" s="335" t="str">
        <f t="shared" si="8"/>
        <v/>
      </c>
      <c r="M198" s="336"/>
    </row>
    <row r="199" spans="1:13" ht="20.149999999999999" customHeight="1">
      <c r="A199" s="269">
        <v>14</v>
      </c>
      <c r="B199" s="331"/>
      <c r="C199" s="332"/>
      <c r="D199" s="61"/>
      <c r="E199" s="62"/>
      <c r="F199" s="63"/>
      <c r="G199" s="75"/>
      <c r="H199" s="64"/>
      <c r="I199" s="75"/>
      <c r="J199" s="64"/>
      <c r="K199" s="78"/>
      <c r="L199" s="335" t="str">
        <f t="shared" si="8"/>
        <v/>
      </c>
      <c r="M199" s="336"/>
    </row>
    <row r="200" spans="1:13" ht="20.149999999999999" customHeight="1">
      <c r="A200" s="269">
        <v>15</v>
      </c>
      <c r="B200" s="331"/>
      <c r="C200" s="332"/>
      <c r="D200" s="61"/>
      <c r="E200" s="62"/>
      <c r="F200" s="63"/>
      <c r="G200" s="75"/>
      <c r="H200" s="64"/>
      <c r="I200" s="75"/>
      <c r="J200" s="64"/>
      <c r="K200" s="78"/>
      <c r="L200" s="335" t="str">
        <f t="shared" si="8"/>
        <v/>
      </c>
      <c r="M200" s="336"/>
    </row>
    <row r="201" spans="1:13" ht="20.149999999999999" customHeight="1">
      <c r="A201" s="269">
        <v>16</v>
      </c>
      <c r="B201" s="331"/>
      <c r="C201" s="332"/>
      <c r="D201" s="61"/>
      <c r="E201" s="62"/>
      <c r="F201" s="63"/>
      <c r="G201" s="75"/>
      <c r="H201" s="64"/>
      <c r="I201" s="75"/>
      <c r="J201" s="64"/>
      <c r="K201" s="78"/>
      <c r="L201" s="335" t="str">
        <f t="shared" si="8"/>
        <v/>
      </c>
      <c r="M201" s="336"/>
    </row>
    <row r="202" spans="1:13" ht="20.149999999999999" customHeight="1">
      <c r="A202" s="269">
        <v>17</v>
      </c>
      <c r="B202" s="331"/>
      <c r="C202" s="332"/>
      <c r="D202" s="61"/>
      <c r="E202" s="62"/>
      <c r="F202" s="63"/>
      <c r="G202" s="75"/>
      <c r="H202" s="64"/>
      <c r="I202" s="75"/>
      <c r="J202" s="64"/>
      <c r="K202" s="78"/>
      <c r="L202" s="335" t="str">
        <f t="shared" si="8"/>
        <v/>
      </c>
      <c r="M202" s="336"/>
    </row>
    <row r="203" spans="1:13" ht="20.149999999999999" customHeight="1">
      <c r="A203" s="269">
        <v>18</v>
      </c>
      <c r="B203" s="331"/>
      <c r="C203" s="332"/>
      <c r="D203" s="61"/>
      <c r="E203" s="62"/>
      <c r="F203" s="63"/>
      <c r="G203" s="75"/>
      <c r="H203" s="64"/>
      <c r="I203" s="75"/>
      <c r="J203" s="64"/>
      <c r="K203" s="78"/>
      <c r="L203" s="335" t="str">
        <f t="shared" si="8"/>
        <v/>
      </c>
      <c r="M203" s="336"/>
    </row>
    <row r="204" spans="1:13" ht="20.149999999999999" customHeight="1">
      <c r="A204" s="269">
        <v>19</v>
      </c>
      <c r="B204" s="331"/>
      <c r="C204" s="332"/>
      <c r="D204" s="61"/>
      <c r="E204" s="62"/>
      <c r="F204" s="63"/>
      <c r="G204" s="75"/>
      <c r="H204" s="64"/>
      <c r="I204" s="75"/>
      <c r="J204" s="64"/>
      <c r="K204" s="78"/>
      <c r="L204" s="335" t="str">
        <f t="shared" si="8"/>
        <v/>
      </c>
      <c r="M204" s="336"/>
    </row>
    <row r="205" spans="1:13" ht="20.149999999999999" customHeight="1" thickBot="1">
      <c r="A205" s="269">
        <v>20</v>
      </c>
      <c r="B205" s="337"/>
      <c r="C205" s="338"/>
      <c r="D205" s="67"/>
      <c r="E205" s="68"/>
      <c r="F205" s="174"/>
      <c r="G205" s="76"/>
      <c r="H205" s="66"/>
      <c r="I205" s="76"/>
      <c r="J205" s="66"/>
      <c r="K205" s="79"/>
      <c r="L205" s="339" t="str">
        <f t="shared" si="8"/>
        <v/>
      </c>
      <c r="M205" s="340"/>
    </row>
    <row r="206" spans="1:13" ht="24.9" customHeight="1">
      <c r="B206" s="323" t="str">
        <f>IF($C206=$E$21,$D$21,IF($C206=$E$22,$D$22,IF($C206=$E$23,$D$23,"")))</f>
        <v/>
      </c>
      <c r="C206" s="324" t="s">
        <v>402</v>
      </c>
      <c r="D206" s="341"/>
      <c r="E206" s="342"/>
      <c r="F206" s="343"/>
      <c r="G206" s="343"/>
      <c r="H206" s="344"/>
      <c r="I206" s="343"/>
      <c r="J206" s="344"/>
      <c r="K206" s="345"/>
      <c r="L206" s="346"/>
      <c r="M206" s="347"/>
    </row>
    <row r="207" spans="1:13" ht="19.5" customHeight="1">
      <c r="A207" s="269">
        <v>1</v>
      </c>
      <c r="B207" s="331"/>
      <c r="C207" s="332"/>
      <c r="D207" s="57"/>
      <c r="E207" s="58"/>
      <c r="F207" s="59"/>
      <c r="G207" s="74"/>
      <c r="H207" s="60"/>
      <c r="I207" s="74"/>
      <c r="J207" s="60"/>
      <c r="K207" s="77"/>
      <c r="L207" s="333" t="str">
        <f>IF(ISNUMBER(F207),(ROUND(PRODUCT(F207,G207,I207,K207),0)),"")</f>
        <v/>
      </c>
      <c r="M207" s="334">
        <f>ROUNDDOWN(((SUM(L207:L226))/1000),0)</f>
        <v>0</v>
      </c>
    </row>
    <row r="208" spans="1:13" ht="20.149999999999999" customHeight="1">
      <c r="A208" s="269">
        <v>2</v>
      </c>
      <c r="B208" s="331"/>
      <c r="C208" s="332"/>
      <c r="D208" s="61"/>
      <c r="E208" s="62"/>
      <c r="F208" s="63"/>
      <c r="G208" s="75"/>
      <c r="H208" s="64"/>
      <c r="I208" s="75"/>
      <c r="J208" s="64"/>
      <c r="K208" s="78"/>
      <c r="L208" s="335" t="str">
        <f t="shared" ref="L208:L226" si="9">IF(ISNUMBER(F208),(ROUND(PRODUCT(F208,G208,I208,K208),0)),"")</f>
        <v/>
      </c>
      <c r="M208" s="336"/>
    </row>
    <row r="209" spans="1:13" ht="20.149999999999999" customHeight="1">
      <c r="A209" s="269">
        <v>3</v>
      </c>
      <c r="B209" s="331"/>
      <c r="C209" s="332"/>
      <c r="D209" s="61"/>
      <c r="E209" s="62"/>
      <c r="F209" s="63"/>
      <c r="G209" s="75"/>
      <c r="H209" s="64"/>
      <c r="I209" s="75"/>
      <c r="J209" s="64"/>
      <c r="K209" s="78"/>
      <c r="L209" s="335" t="str">
        <f t="shared" si="9"/>
        <v/>
      </c>
      <c r="M209" s="336"/>
    </row>
    <row r="210" spans="1:13" ht="20.149999999999999" customHeight="1">
      <c r="A210" s="269">
        <v>4</v>
      </c>
      <c r="B210" s="331"/>
      <c r="C210" s="332"/>
      <c r="D210" s="61"/>
      <c r="E210" s="62"/>
      <c r="F210" s="63"/>
      <c r="G210" s="75"/>
      <c r="H210" s="64"/>
      <c r="I210" s="75"/>
      <c r="J210" s="64"/>
      <c r="K210" s="78"/>
      <c r="L210" s="335" t="str">
        <f t="shared" si="9"/>
        <v/>
      </c>
      <c r="M210" s="336"/>
    </row>
    <row r="211" spans="1:13" ht="20.149999999999999" customHeight="1">
      <c r="A211" s="269">
        <v>5</v>
      </c>
      <c r="B211" s="331"/>
      <c r="C211" s="332"/>
      <c r="D211" s="61"/>
      <c r="E211" s="62"/>
      <c r="F211" s="63"/>
      <c r="G211" s="75"/>
      <c r="H211" s="64"/>
      <c r="I211" s="75"/>
      <c r="J211" s="64"/>
      <c r="K211" s="78"/>
      <c r="L211" s="335" t="str">
        <f t="shared" si="9"/>
        <v/>
      </c>
      <c r="M211" s="336"/>
    </row>
    <row r="212" spans="1:13" ht="20.149999999999999" customHeight="1">
      <c r="A212" s="269">
        <v>6</v>
      </c>
      <c r="B212" s="331"/>
      <c r="C212" s="332"/>
      <c r="D212" s="61"/>
      <c r="E212" s="62"/>
      <c r="F212" s="63"/>
      <c r="G212" s="75"/>
      <c r="H212" s="64"/>
      <c r="I212" s="75"/>
      <c r="J212" s="64"/>
      <c r="K212" s="78"/>
      <c r="L212" s="335" t="str">
        <f t="shared" si="9"/>
        <v/>
      </c>
      <c r="M212" s="336"/>
    </row>
    <row r="213" spans="1:13" ht="20.149999999999999" customHeight="1">
      <c r="A213" s="269">
        <v>7</v>
      </c>
      <c r="B213" s="331"/>
      <c r="C213" s="332"/>
      <c r="D213" s="61"/>
      <c r="E213" s="62"/>
      <c r="F213" s="63"/>
      <c r="G213" s="75"/>
      <c r="H213" s="64"/>
      <c r="I213" s="75"/>
      <c r="J213" s="64"/>
      <c r="K213" s="78"/>
      <c r="L213" s="335" t="str">
        <f t="shared" si="9"/>
        <v/>
      </c>
      <c r="M213" s="336"/>
    </row>
    <row r="214" spans="1:13" ht="20.149999999999999" customHeight="1">
      <c r="A214" s="269">
        <v>8</v>
      </c>
      <c r="B214" s="331"/>
      <c r="C214" s="332"/>
      <c r="D214" s="61"/>
      <c r="E214" s="62"/>
      <c r="F214" s="63"/>
      <c r="G214" s="75"/>
      <c r="H214" s="64"/>
      <c r="I214" s="75"/>
      <c r="J214" s="64"/>
      <c r="K214" s="78"/>
      <c r="L214" s="335" t="str">
        <f t="shared" si="9"/>
        <v/>
      </c>
      <c r="M214" s="336"/>
    </row>
    <row r="215" spans="1:13" ht="20.149999999999999" customHeight="1">
      <c r="A215" s="269">
        <v>9</v>
      </c>
      <c r="B215" s="331"/>
      <c r="C215" s="332"/>
      <c r="D215" s="61"/>
      <c r="E215" s="62"/>
      <c r="F215" s="63"/>
      <c r="G215" s="75"/>
      <c r="H215" s="64"/>
      <c r="I215" s="75"/>
      <c r="J215" s="64"/>
      <c r="K215" s="78"/>
      <c r="L215" s="335" t="str">
        <f t="shared" si="9"/>
        <v/>
      </c>
      <c r="M215" s="336"/>
    </row>
    <row r="216" spans="1:13" ht="20.149999999999999" customHeight="1">
      <c r="A216" s="269">
        <v>10</v>
      </c>
      <c r="B216" s="331"/>
      <c r="C216" s="332"/>
      <c r="D216" s="61"/>
      <c r="E216" s="62"/>
      <c r="F216" s="63"/>
      <c r="G216" s="75"/>
      <c r="H216" s="64"/>
      <c r="I216" s="75"/>
      <c r="J216" s="64"/>
      <c r="K216" s="78"/>
      <c r="L216" s="335" t="str">
        <f t="shared" si="9"/>
        <v/>
      </c>
      <c r="M216" s="336"/>
    </row>
    <row r="217" spans="1:13" ht="20.149999999999999" customHeight="1">
      <c r="A217" s="269">
        <v>11</v>
      </c>
      <c r="B217" s="331"/>
      <c r="C217" s="332"/>
      <c r="D217" s="61"/>
      <c r="E217" s="62"/>
      <c r="F217" s="63"/>
      <c r="G217" s="75"/>
      <c r="H217" s="64"/>
      <c r="I217" s="75"/>
      <c r="J217" s="64"/>
      <c r="K217" s="78"/>
      <c r="L217" s="335" t="str">
        <f t="shared" si="9"/>
        <v/>
      </c>
      <c r="M217" s="336"/>
    </row>
    <row r="218" spans="1:13" ht="20.149999999999999" customHeight="1">
      <c r="A218" s="269">
        <v>12</v>
      </c>
      <c r="B218" s="331"/>
      <c r="C218" s="332"/>
      <c r="D218" s="61"/>
      <c r="E218" s="62"/>
      <c r="F218" s="63"/>
      <c r="G218" s="75"/>
      <c r="H218" s="64"/>
      <c r="I218" s="75"/>
      <c r="J218" s="64"/>
      <c r="K218" s="78"/>
      <c r="L218" s="335" t="str">
        <f t="shared" si="9"/>
        <v/>
      </c>
      <c r="M218" s="336"/>
    </row>
    <row r="219" spans="1:13" ht="20.149999999999999" customHeight="1">
      <c r="A219" s="269">
        <v>13</v>
      </c>
      <c r="B219" s="331"/>
      <c r="C219" s="332"/>
      <c r="D219" s="61"/>
      <c r="E219" s="62"/>
      <c r="F219" s="63"/>
      <c r="G219" s="75"/>
      <c r="H219" s="64"/>
      <c r="I219" s="75"/>
      <c r="J219" s="64"/>
      <c r="K219" s="78"/>
      <c r="L219" s="335" t="str">
        <f t="shared" si="9"/>
        <v/>
      </c>
      <c r="M219" s="336"/>
    </row>
    <row r="220" spans="1:13" ht="20.149999999999999" customHeight="1">
      <c r="A220" s="269">
        <v>14</v>
      </c>
      <c r="B220" s="331"/>
      <c r="C220" s="332"/>
      <c r="D220" s="61"/>
      <c r="E220" s="62"/>
      <c r="F220" s="63"/>
      <c r="G220" s="75"/>
      <c r="H220" s="64"/>
      <c r="I220" s="75"/>
      <c r="J220" s="64"/>
      <c r="K220" s="78"/>
      <c r="L220" s="335" t="str">
        <f t="shared" si="9"/>
        <v/>
      </c>
      <c r="M220" s="336"/>
    </row>
    <row r="221" spans="1:13" ht="20.149999999999999" customHeight="1">
      <c r="A221" s="269">
        <v>15</v>
      </c>
      <c r="B221" s="331"/>
      <c r="C221" s="332"/>
      <c r="D221" s="61"/>
      <c r="E221" s="62"/>
      <c r="F221" s="63"/>
      <c r="G221" s="75"/>
      <c r="H221" s="64"/>
      <c r="I221" s="75"/>
      <c r="J221" s="64"/>
      <c r="K221" s="78"/>
      <c r="L221" s="335" t="str">
        <f t="shared" si="9"/>
        <v/>
      </c>
      <c r="M221" s="336"/>
    </row>
    <row r="222" spans="1:13" ht="20.149999999999999" customHeight="1">
      <c r="A222" s="269">
        <v>16</v>
      </c>
      <c r="B222" s="331"/>
      <c r="C222" s="332"/>
      <c r="D222" s="61"/>
      <c r="E222" s="62"/>
      <c r="F222" s="63"/>
      <c r="G222" s="75"/>
      <c r="H222" s="64"/>
      <c r="I222" s="75"/>
      <c r="J222" s="64"/>
      <c r="K222" s="78"/>
      <c r="L222" s="335" t="str">
        <f t="shared" si="9"/>
        <v/>
      </c>
      <c r="M222" s="336"/>
    </row>
    <row r="223" spans="1:13" ht="20.149999999999999" customHeight="1">
      <c r="A223" s="269">
        <v>17</v>
      </c>
      <c r="B223" s="331"/>
      <c r="C223" s="332"/>
      <c r="D223" s="61"/>
      <c r="E223" s="62"/>
      <c r="F223" s="63"/>
      <c r="G223" s="75"/>
      <c r="H223" s="64"/>
      <c r="I223" s="75"/>
      <c r="J223" s="64"/>
      <c r="K223" s="78"/>
      <c r="L223" s="335" t="str">
        <f t="shared" si="9"/>
        <v/>
      </c>
      <c r="M223" s="336"/>
    </row>
    <row r="224" spans="1:13" ht="20.149999999999999" customHeight="1">
      <c r="A224" s="269">
        <v>18</v>
      </c>
      <c r="B224" s="331"/>
      <c r="C224" s="332"/>
      <c r="D224" s="61"/>
      <c r="E224" s="62"/>
      <c r="F224" s="63"/>
      <c r="G224" s="75"/>
      <c r="H224" s="64"/>
      <c r="I224" s="75"/>
      <c r="J224" s="64"/>
      <c r="K224" s="78"/>
      <c r="L224" s="335" t="str">
        <f t="shared" si="9"/>
        <v/>
      </c>
      <c r="M224" s="336"/>
    </row>
    <row r="225" spans="1:13" ht="20.149999999999999" customHeight="1">
      <c r="A225" s="269">
        <v>19</v>
      </c>
      <c r="B225" s="331"/>
      <c r="C225" s="332"/>
      <c r="D225" s="61"/>
      <c r="E225" s="62"/>
      <c r="F225" s="63"/>
      <c r="G225" s="75"/>
      <c r="H225" s="64"/>
      <c r="I225" s="75"/>
      <c r="J225" s="64"/>
      <c r="K225" s="78"/>
      <c r="L225" s="335" t="str">
        <f t="shared" si="9"/>
        <v/>
      </c>
      <c r="M225" s="336"/>
    </row>
    <row r="226" spans="1:13" ht="20.149999999999999" customHeight="1">
      <c r="A226" s="269">
        <v>20</v>
      </c>
      <c r="B226" s="337"/>
      <c r="C226" s="338"/>
      <c r="D226" s="67"/>
      <c r="E226" s="68"/>
      <c r="F226" s="65"/>
      <c r="G226" s="76"/>
      <c r="H226" s="66"/>
      <c r="I226" s="76"/>
      <c r="J226" s="66"/>
      <c r="K226" s="79"/>
      <c r="L226" s="339" t="str">
        <f t="shared" si="9"/>
        <v/>
      </c>
      <c r="M226" s="340"/>
    </row>
    <row r="227" spans="1:13" ht="24.9" customHeight="1">
      <c r="B227" s="323" t="str">
        <f>IF($C227=$E$21,$D$21,IF($C227=$E$22,$D$22,IF($C227=$E$23,$D$23,"")))</f>
        <v/>
      </c>
      <c r="C227" s="324" t="s">
        <v>403</v>
      </c>
      <c r="D227" s="341"/>
      <c r="E227" s="342"/>
      <c r="F227" s="343"/>
      <c r="G227" s="343"/>
      <c r="H227" s="344"/>
      <c r="I227" s="343"/>
      <c r="J227" s="344"/>
      <c r="K227" s="345"/>
      <c r="L227" s="346"/>
      <c r="M227" s="347"/>
    </row>
    <row r="228" spans="1:13" ht="19.5" customHeight="1">
      <c r="A228" s="269">
        <v>1</v>
      </c>
      <c r="B228" s="331"/>
      <c r="C228" s="332"/>
      <c r="D228" s="57"/>
      <c r="E228" s="58"/>
      <c r="F228" s="59"/>
      <c r="G228" s="74"/>
      <c r="H228" s="60"/>
      <c r="I228" s="74"/>
      <c r="J228" s="60"/>
      <c r="K228" s="77"/>
      <c r="L228" s="333" t="str">
        <f>IF(ISNUMBER(F228),(ROUND(PRODUCT(F228,G228,I228,K228),0)),"")</f>
        <v/>
      </c>
      <c r="M228" s="334">
        <f>ROUNDDOWN(((SUM(L228:L247))/1000),0)</f>
        <v>0</v>
      </c>
    </row>
    <row r="229" spans="1:13" ht="20.149999999999999" customHeight="1">
      <c r="A229" s="269">
        <v>2</v>
      </c>
      <c r="B229" s="331"/>
      <c r="C229" s="332"/>
      <c r="D229" s="61"/>
      <c r="E229" s="62"/>
      <c r="F229" s="63"/>
      <c r="G229" s="75"/>
      <c r="H229" s="64"/>
      <c r="I229" s="75"/>
      <c r="J229" s="64"/>
      <c r="K229" s="78"/>
      <c r="L229" s="335" t="str">
        <f t="shared" ref="L229:L247" si="10">IF(ISNUMBER(F229),(ROUND(PRODUCT(F229,G229,I229,K229),0)),"")</f>
        <v/>
      </c>
      <c r="M229" s="336"/>
    </row>
    <row r="230" spans="1:13" ht="20.149999999999999" customHeight="1">
      <c r="A230" s="269">
        <v>3</v>
      </c>
      <c r="B230" s="331"/>
      <c r="C230" s="332"/>
      <c r="D230" s="61"/>
      <c r="E230" s="62"/>
      <c r="F230" s="63"/>
      <c r="G230" s="75"/>
      <c r="H230" s="64"/>
      <c r="I230" s="75"/>
      <c r="J230" s="64"/>
      <c r="K230" s="78"/>
      <c r="L230" s="335" t="str">
        <f t="shared" si="10"/>
        <v/>
      </c>
      <c r="M230" s="336"/>
    </row>
    <row r="231" spans="1:13" ht="20.149999999999999" customHeight="1">
      <c r="A231" s="269">
        <v>4</v>
      </c>
      <c r="B231" s="331"/>
      <c r="C231" s="332"/>
      <c r="D231" s="61"/>
      <c r="E231" s="62"/>
      <c r="F231" s="63"/>
      <c r="G231" s="75"/>
      <c r="H231" s="64"/>
      <c r="I231" s="75"/>
      <c r="J231" s="64"/>
      <c r="K231" s="78"/>
      <c r="L231" s="335" t="str">
        <f t="shared" si="10"/>
        <v/>
      </c>
      <c r="M231" s="336"/>
    </row>
    <row r="232" spans="1:13" ht="20.149999999999999" customHeight="1">
      <c r="A232" s="269">
        <v>5</v>
      </c>
      <c r="B232" s="331"/>
      <c r="C232" s="332"/>
      <c r="D232" s="61"/>
      <c r="E232" s="62"/>
      <c r="F232" s="63"/>
      <c r="G232" s="75"/>
      <c r="H232" s="64"/>
      <c r="I232" s="75"/>
      <c r="J232" s="64"/>
      <c r="K232" s="78"/>
      <c r="L232" s="335" t="str">
        <f t="shared" si="10"/>
        <v/>
      </c>
      <c r="M232" s="336"/>
    </row>
    <row r="233" spans="1:13" ht="20.149999999999999" customHeight="1">
      <c r="A233" s="269">
        <v>6</v>
      </c>
      <c r="B233" s="331"/>
      <c r="C233" s="332"/>
      <c r="D233" s="61"/>
      <c r="E233" s="62"/>
      <c r="F233" s="63"/>
      <c r="G233" s="75"/>
      <c r="H233" s="64"/>
      <c r="I233" s="75"/>
      <c r="J233" s="64"/>
      <c r="K233" s="78"/>
      <c r="L233" s="335" t="str">
        <f t="shared" si="10"/>
        <v/>
      </c>
      <c r="M233" s="336"/>
    </row>
    <row r="234" spans="1:13" ht="20.149999999999999" customHeight="1">
      <c r="A234" s="269">
        <v>7</v>
      </c>
      <c r="B234" s="331"/>
      <c r="C234" s="332"/>
      <c r="D234" s="61"/>
      <c r="E234" s="62"/>
      <c r="F234" s="63"/>
      <c r="G234" s="75"/>
      <c r="H234" s="64"/>
      <c r="I234" s="75"/>
      <c r="J234" s="64"/>
      <c r="K234" s="78"/>
      <c r="L234" s="335" t="str">
        <f t="shared" si="10"/>
        <v/>
      </c>
      <c r="M234" s="336"/>
    </row>
    <row r="235" spans="1:13" ht="20.149999999999999" customHeight="1">
      <c r="A235" s="269">
        <v>8</v>
      </c>
      <c r="B235" s="331"/>
      <c r="C235" s="332"/>
      <c r="D235" s="61"/>
      <c r="E235" s="62"/>
      <c r="F235" s="63"/>
      <c r="G235" s="75"/>
      <c r="H235" s="64"/>
      <c r="I235" s="75"/>
      <c r="J235" s="64"/>
      <c r="K235" s="78"/>
      <c r="L235" s="335" t="str">
        <f t="shared" si="10"/>
        <v/>
      </c>
      <c r="M235" s="336"/>
    </row>
    <row r="236" spans="1:13" ht="20.149999999999999" customHeight="1">
      <c r="A236" s="269">
        <v>9</v>
      </c>
      <c r="B236" s="331"/>
      <c r="C236" s="332"/>
      <c r="D236" s="61"/>
      <c r="E236" s="62"/>
      <c r="F236" s="63"/>
      <c r="G236" s="75"/>
      <c r="H236" s="64"/>
      <c r="I236" s="75"/>
      <c r="J236" s="64"/>
      <c r="K236" s="78"/>
      <c r="L236" s="335" t="str">
        <f t="shared" si="10"/>
        <v/>
      </c>
      <c r="M236" s="336"/>
    </row>
    <row r="237" spans="1:13" ht="20.149999999999999" customHeight="1">
      <c r="A237" s="269">
        <v>10</v>
      </c>
      <c r="B237" s="331"/>
      <c r="C237" s="332"/>
      <c r="D237" s="61"/>
      <c r="E237" s="62"/>
      <c r="F237" s="63"/>
      <c r="G237" s="75"/>
      <c r="H237" s="64"/>
      <c r="I237" s="75"/>
      <c r="J237" s="64"/>
      <c r="K237" s="78"/>
      <c r="L237" s="335" t="str">
        <f t="shared" si="10"/>
        <v/>
      </c>
      <c r="M237" s="336"/>
    </row>
    <row r="238" spans="1:13" ht="20.149999999999999" customHeight="1">
      <c r="A238" s="269">
        <v>11</v>
      </c>
      <c r="B238" s="331"/>
      <c r="C238" s="332"/>
      <c r="D238" s="61"/>
      <c r="E238" s="62"/>
      <c r="F238" s="63"/>
      <c r="G238" s="75"/>
      <c r="H238" s="64"/>
      <c r="I238" s="75"/>
      <c r="J238" s="64"/>
      <c r="K238" s="78"/>
      <c r="L238" s="335" t="str">
        <f t="shared" si="10"/>
        <v/>
      </c>
      <c r="M238" s="336"/>
    </row>
    <row r="239" spans="1:13" ht="20.149999999999999" customHeight="1">
      <c r="A239" s="269">
        <v>12</v>
      </c>
      <c r="B239" s="331"/>
      <c r="C239" s="332"/>
      <c r="D239" s="61"/>
      <c r="E239" s="62"/>
      <c r="F239" s="63"/>
      <c r="G239" s="75"/>
      <c r="H239" s="64"/>
      <c r="I239" s="75"/>
      <c r="J239" s="64"/>
      <c r="K239" s="78"/>
      <c r="L239" s="335" t="str">
        <f t="shared" si="10"/>
        <v/>
      </c>
      <c r="M239" s="336"/>
    </row>
    <row r="240" spans="1:13" ht="20.149999999999999" customHeight="1">
      <c r="A240" s="269">
        <v>13</v>
      </c>
      <c r="B240" s="331"/>
      <c r="C240" s="332"/>
      <c r="D240" s="61"/>
      <c r="E240" s="62"/>
      <c r="F240" s="63"/>
      <c r="G240" s="75"/>
      <c r="H240" s="64"/>
      <c r="I240" s="75"/>
      <c r="J240" s="64"/>
      <c r="K240" s="78"/>
      <c r="L240" s="335" t="str">
        <f t="shared" si="10"/>
        <v/>
      </c>
      <c r="M240" s="336"/>
    </row>
    <row r="241" spans="1:13" ht="20.149999999999999" customHeight="1">
      <c r="A241" s="269">
        <v>14</v>
      </c>
      <c r="B241" s="331"/>
      <c r="C241" s="332"/>
      <c r="D241" s="61"/>
      <c r="E241" s="62"/>
      <c r="F241" s="63"/>
      <c r="G241" s="75"/>
      <c r="H241" s="64"/>
      <c r="I241" s="75"/>
      <c r="J241" s="64"/>
      <c r="K241" s="78"/>
      <c r="L241" s="335" t="str">
        <f t="shared" si="10"/>
        <v/>
      </c>
      <c r="M241" s="336"/>
    </row>
    <row r="242" spans="1:13" ht="20.149999999999999" customHeight="1">
      <c r="A242" s="269">
        <v>15</v>
      </c>
      <c r="B242" s="331"/>
      <c r="C242" s="332"/>
      <c r="D242" s="61"/>
      <c r="E242" s="62"/>
      <c r="F242" s="63"/>
      <c r="G242" s="75"/>
      <c r="H242" s="64"/>
      <c r="I242" s="75"/>
      <c r="J242" s="64"/>
      <c r="K242" s="78"/>
      <c r="L242" s="335" t="str">
        <f t="shared" si="10"/>
        <v/>
      </c>
      <c r="M242" s="336"/>
    </row>
    <row r="243" spans="1:13" ht="20.149999999999999" customHeight="1">
      <c r="A243" s="269">
        <v>16</v>
      </c>
      <c r="B243" s="331"/>
      <c r="C243" s="332"/>
      <c r="D243" s="61"/>
      <c r="E243" s="62"/>
      <c r="F243" s="63"/>
      <c r="G243" s="75"/>
      <c r="H243" s="64"/>
      <c r="I243" s="75"/>
      <c r="J243" s="64"/>
      <c r="K243" s="78"/>
      <c r="L243" s="335" t="str">
        <f t="shared" si="10"/>
        <v/>
      </c>
      <c r="M243" s="336"/>
    </row>
    <row r="244" spans="1:13" ht="20.149999999999999" customHeight="1">
      <c r="A244" s="269">
        <v>17</v>
      </c>
      <c r="B244" s="331"/>
      <c r="C244" s="332"/>
      <c r="D244" s="61"/>
      <c r="E244" s="62"/>
      <c r="F244" s="63"/>
      <c r="G244" s="75"/>
      <c r="H244" s="64"/>
      <c r="I244" s="75"/>
      <c r="J244" s="64"/>
      <c r="K244" s="78"/>
      <c r="L244" s="335" t="str">
        <f t="shared" si="10"/>
        <v/>
      </c>
      <c r="M244" s="336"/>
    </row>
    <row r="245" spans="1:13" ht="20.149999999999999" customHeight="1">
      <c r="A245" s="269">
        <v>18</v>
      </c>
      <c r="B245" s="331"/>
      <c r="C245" s="332"/>
      <c r="D245" s="61"/>
      <c r="E245" s="62"/>
      <c r="F245" s="63"/>
      <c r="G245" s="75"/>
      <c r="H245" s="64"/>
      <c r="I245" s="75"/>
      <c r="J245" s="64"/>
      <c r="K245" s="78"/>
      <c r="L245" s="335" t="str">
        <f t="shared" si="10"/>
        <v/>
      </c>
      <c r="M245" s="336"/>
    </row>
    <row r="246" spans="1:13" ht="20.149999999999999" customHeight="1">
      <c r="A246" s="269">
        <v>19</v>
      </c>
      <c r="B246" s="331"/>
      <c r="C246" s="332"/>
      <c r="D246" s="61"/>
      <c r="E246" s="62"/>
      <c r="F246" s="63"/>
      <c r="G246" s="75"/>
      <c r="H246" s="64"/>
      <c r="I246" s="75"/>
      <c r="J246" s="64"/>
      <c r="K246" s="78"/>
      <c r="L246" s="335" t="str">
        <f t="shared" si="10"/>
        <v/>
      </c>
      <c r="M246" s="336"/>
    </row>
    <row r="247" spans="1:13" ht="20.149999999999999" customHeight="1">
      <c r="A247" s="269">
        <v>20</v>
      </c>
      <c r="B247" s="337"/>
      <c r="C247" s="338"/>
      <c r="D247" s="67"/>
      <c r="E247" s="68"/>
      <c r="F247" s="65"/>
      <c r="G247" s="76"/>
      <c r="H247" s="66"/>
      <c r="I247" s="76"/>
      <c r="J247" s="66"/>
      <c r="K247" s="79"/>
      <c r="L247" s="339" t="str">
        <f t="shared" si="10"/>
        <v/>
      </c>
      <c r="M247" s="340"/>
    </row>
    <row r="248" spans="1:13" ht="24.9" customHeight="1">
      <c r="B248" s="348"/>
      <c r="C248" s="349" t="s">
        <v>501</v>
      </c>
      <c r="D248" s="341"/>
      <c r="E248" s="342"/>
      <c r="F248" s="343"/>
      <c r="G248" s="343"/>
      <c r="H248" s="344"/>
      <c r="I248" s="343"/>
      <c r="J248" s="344"/>
      <c r="K248" s="345"/>
      <c r="L248" s="346"/>
      <c r="M248" s="347"/>
    </row>
    <row r="249" spans="1:13" ht="19.5" customHeight="1">
      <c r="A249" s="269">
        <v>1</v>
      </c>
      <c r="B249" s="331"/>
      <c r="C249" s="332"/>
      <c r="D249" s="57"/>
      <c r="E249" s="58"/>
      <c r="F249" s="59"/>
      <c r="G249" s="74"/>
      <c r="H249" s="60"/>
      <c r="I249" s="74"/>
      <c r="J249" s="60"/>
      <c r="K249" s="77"/>
      <c r="L249" s="333" t="str">
        <f>IF(ISNUMBER(F249),(ROUND(PRODUCT(F249,G249,I249,K249),0)),"")</f>
        <v/>
      </c>
      <c r="M249" s="350">
        <f>ROUNDDOWN(SUM(L249:L268)/1000,0)</f>
        <v>0</v>
      </c>
    </row>
    <row r="250" spans="1:13" ht="20.149999999999999" customHeight="1">
      <c r="A250" s="269">
        <v>2</v>
      </c>
      <c r="B250" s="331"/>
      <c r="C250" s="332"/>
      <c r="D250" s="61"/>
      <c r="E250" s="62"/>
      <c r="F250" s="63"/>
      <c r="G250" s="75"/>
      <c r="H250" s="64"/>
      <c r="I250" s="75"/>
      <c r="J250" s="64"/>
      <c r="K250" s="78"/>
      <c r="L250" s="335" t="str">
        <f t="shared" ref="L250:L268" si="11">IF(ISNUMBER(F250),(ROUND(PRODUCT(F250,G250,I250,K250),0)),"")</f>
        <v/>
      </c>
      <c r="M250" s="350"/>
    </row>
    <row r="251" spans="1:13" ht="20.149999999999999" customHeight="1">
      <c r="A251" s="269">
        <v>3</v>
      </c>
      <c r="B251" s="331"/>
      <c r="C251" s="332"/>
      <c r="D251" s="61"/>
      <c r="E251" s="62"/>
      <c r="F251" s="63"/>
      <c r="G251" s="75"/>
      <c r="H251" s="64"/>
      <c r="I251" s="75"/>
      <c r="J251" s="64"/>
      <c r="K251" s="78"/>
      <c r="L251" s="335" t="str">
        <f t="shared" si="11"/>
        <v/>
      </c>
      <c r="M251" s="351"/>
    </row>
    <row r="252" spans="1:13" ht="20.149999999999999" customHeight="1">
      <c r="A252" s="269">
        <v>4</v>
      </c>
      <c r="B252" s="331"/>
      <c r="C252" s="332"/>
      <c r="D252" s="61"/>
      <c r="E252" s="62"/>
      <c r="F252" s="63"/>
      <c r="G252" s="75"/>
      <c r="H252" s="64"/>
      <c r="I252" s="75"/>
      <c r="J252" s="64"/>
      <c r="K252" s="78"/>
      <c r="L252" s="335" t="str">
        <f t="shared" si="11"/>
        <v/>
      </c>
      <c r="M252" s="336"/>
    </row>
    <row r="253" spans="1:13" ht="20.149999999999999" customHeight="1">
      <c r="A253" s="269">
        <v>5</v>
      </c>
      <c r="B253" s="331"/>
      <c r="C253" s="332"/>
      <c r="D253" s="61"/>
      <c r="E253" s="62"/>
      <c r="F253" s="63"/>
      <c r="G253" s="75"/>
      <c r="H253" s="64"/>
      <c r="I253" s="75"/>
      <c r="J253" s="64"/>
      <c r="K253" s="78"/>
      <c r="L253" s="335" t="str">
        <f t="shared" si="11"/>
        <v/>
      </c>
      <c r="M253" s="336"/>
    </row>
    <row r="254" spans="1:13" ht="20.149999999999999" customHeight="1">
      <c r="A254" s="269">
        <v>6</v>
      </c>
      <c r="B254" s="331"/>
      <c r="C254" s="332"/>
      <c r="D254" s="61"/>
      <c r="E254" s="62"/>
      <c r="F254" s="63"/>
      <c r="G254" s="75"/>
      <c r="H254" s="64"/>
      <c r="I254" s="75"/>
      <c r="J254" s="64"/>
      <c r="K254" s="78"/>
      <c r="L254" s="335" t="str">
        <f t="shared" si="11"/>
        <v/>
      </c>
      <c r="M254" s="336"/>
    </row>
    <row r="255" spans="1:13" ht="20.149999999999999" customHeight="1">
      <c r="A255" s="269">
        <v>7</v>
      </c>
      <c r="B255" s="331"/>
      <c r="C255" s="332"/>
      <c r="D255" s="61"/>
      <c r="E255" s="62"/>
      <c r="F255" s="63"/>
      <c r="G255" s="75"/>
      <c r="H255" s="64"/>
      <c r="I255" s="75"/>
      <c r="J255" s="64"/>
      <c r="K255" s="78"/>
      <c r="L255" s="335" t="str">
        <f t="shared" si="11"/>
        <v/>
      </c>
      <c r="M255" s="336"/>
    </row>
    <row r="256" spans="1:13" ht="20.149999999999999" customHeight="1">
      <c r="A256" s="269">
        <v>8</v>
      </c>
      <c r="B256" s="331"/>
      <c r="C256" s="332"/>
      <c r="D256" s="61"/>
      <c r="E256" s="62"/>
      <c r="F256" s="63"/>
      <c r="G256" s="75"/>
      <c r="H256" s="64"/>
      <c r="I256" s="75"/>
      <c r="J256" s="64"/>
      <c r="K256" s="78"/>
      <c r="L256" s="335" t="str">
        <f t="shared" si="11"/>
        <v/>
      </c>
      <c r="M256" s="336"/>
    </row>
    <row r="257" spans="1:13" ht="20.149999999999999" customHeight="1">
      <c r="A257" s="269">
        <v>9</v>
      </c>
      <c r="B257" s="331"/>
      <c r="C257" s="332"/>
      <c r="D257" s="61"/>
      <c r="E257" s="62"/>
      <c r="F257" s="63"/>
      <c r="G257" s="75"/>
      <c r="H257" s="64"/>
      <c r="I257" s="75"/>
      <c r="J257" s="64"/>
      <c r="K257" s="78"/>
      <c r="L257" s="335" t="str">
        <f t="shared" si="11"/>
        <v/>
      </c>
      <c r="M257" s="336"/>
    </row>
    <row r="258" spans="1:13" ht="20.149999999999999" customHeight="1">
      <c r="A258" s="269">
        <v>10</v>
      </c>
      <c r="B258" s="331"/>
      <c r="C258" s="332"/>
      <c r="D258" s="61"/>
      <c r="E258" s="62"/>
      <c r="F258" s="63"/>
      <c r="G258" s="75"/>
      <c r="H258" s="64"/>
      <c r="I258" s="75"/>
      <c r="J258" s="64"/>
      <c r="K258" s="78"/>
      <c r="L258" s="335" t="str">
        <f t="shared" si="11"/>
        <v/>
      </c>
      <c r="M258" s="336"/>
    </row>
    <row r="259" spans="1:13" ht="20.149999999999999" customHeight="1">
      <c r="A259" s="269">
        <v>11</v>
      </c>
      <c r="B259" s="331"/>
      <c r="C259" s="332"/>
      <c r="D259" s="61"/>
      <c r="E259" s="62"/>
      <c r="F259" s="63"/>
      <c r="G259" s="75"/>
      <c r="H259" s="64"/>
      <c r="I259" s="75"/>
      <c r="J259" s="64"/>
      <c r="K259" s="78"/>
      <c r="L259" s="335" t="str">
        <f t="shared" si="11"/>
        <v/>
      </c>
      <c r="M259" s="336"/>
    </row>
    <row r="260" spans="1:13" ht="20.149999999999999" customHeight="1">
      <c r="A260" s="269">
        <v>12</v>
      </c>
      <c r="B260" s="331"/>
      <c r="C260" s="332"/>
      <c r="D260" s="61"/>
      <c r="E260" s="62"/>
      <c r="F260" s="63"/>
      <c r="G260" s="75"/>
      <c r="H260" s="64"/>
      <c r="I260" s="75"/>
      <c r="J260" s="64"/>
      <c r="K260" s="78"/>
      <c r="L260" s="335" t="str">
        <f t="shared" si="11"/>
        <v/>
      </c>
      <c r="M260" s="336"/>
    </row>
    <row r="261" spans="1:13" ht="20.149999999999999" customHeight="1">
      <c r="A261" s="269">
        <v>13</v>
      </c>
      <c r="B261" s="331"/>
      <c r="C261" s="332"/>
      <c r="D261" s="61"/>
      <c r="E261" s="62"/>
      <c r="F261" s="63"/>
      <c r="G261" s="75"/>
      <c r="H261" s="64"/>
      <c r="I261" s="75"/>
      <c r="J261" s="64"/>
      <c r="K261" s="78"/>
      <c r="L261" s="335" t="str">
        <f t="shared" si="11"/>
        <v/>
      </c>
      <c r="M261" s="336"/>
    </row>
    <row r="262" spans="1:13" ht="20.149999999999999" customHeight="1">
      <c r="A262" s="269">
        <v>14</v>
      </c>
      <c r="B262" s="331"/>
      <c r="C262" s="332"/>
      <c r="D262" s="61"/>
      <c r="E262" s="62"/>
      <c r="F262" s="63"/>
      <c r="G262" s="75"/>
      <c r="H262" s="64"/>
      <c r="I262" s="75"/>
      <c r="J262" s="64"/>
      <c r="K262" s="78"/>
      <c r="L262" s="335" t="str">
        <f t="shared" si="11"/>
        <v/>
      </c>
      <c r="M262" s="336"/>
    </row>
    <row r="263" spans="1:13" ht="20.149999999999999" customHeight="1">
      <c r="A263" s="269">
        <v>15</v>
      </c>
      <c r="B263" s="331"/>
      <c r="C263" s="332"/>
      <c r="D263" s="61"/>
      <c r="E263" s="62"/>
      <c r="F263" s="63"/>
      <c r="G263" s="75"/>
      <c r="H263" s="64"/>
      <c r="I263" s="75"/>
      <c r="J263" s="64"/>
      <c r="K263" s="78"/>
      <c r="L263" s="335" t="str">
        <f t="shared" si="11"/>
        <v/>
      </c>
      <c r="M263" s="336"/>
    </row>
    <row r="264" spans="1:13" ht="20.149999999999999" customHeight="1">
      <c r="A264" s="269">
        <v>16</v>
      </c>
      <c r="B264" s="331"/>
      <c r="C264" s="332"/>
      <c r="D264" s="61"/>
      <c r="E264" s="62"/>
      <c r="F264" s="63"/>
      <c r="G264" s="75"/>
      <c r="H264" s="64"/>
      <c r="I264" s="75"/>
      <c r="J264" s="64"/>
      <c r="K264" s="78"/>
      <c r="L264" s="335" t="str">
        <f t="shared" si="11"/>
        <v/>
      </c>
      <c r="M264" s="336"/>
    </row>
    <row r="265" spans="1:13" ht="20.149999999999999" customHeight="1">
      <c r="A265" s="269">
        <v>17</v>
      </c>
      <c r="B265" s="331"/>
      <c r="C265" s="332"/>
      <c r="D265" s="61"/>
      <c r="E265" s="62"/>
      <c r="F265" s="63"/>
      <c r="G265" s="75"/>
      <c r="H265" s="64"/>
      <c r="I265" s="75"/>
      <c r="J265" s="64"/>
      <c r="K265" s="78"/>
      <c r="L265" s="335" t="str">
        <f t="shared" si="11"/>
        <v/>
      </c>
      <c r="M265" s="336"/>
    </row>
    <row r="266" spans="1:13" ht="20.149999999999999" customHeight="1">
      <c r="A266" s="269">
        <v>18</v>
      </c>
      <c r="B266" s="331"/>
      <c r="C266" s="332"/>
      <c r="D266" s="61"/>
      <c r="E266" s="62"/>
      <c r="F266" s="63"/>
      <c r="G266" s="75"/>
      <c r="H266" s="64"/>
      <c r="I266" s="75"/>
      <c r="J266" s="64"/>
      <c r="K266" s="78"/>
      <c r="L266" s="335" t="str">
        <f t="shared" si="11"/>
        <v/>
      </c>
      <c r="M266" s="336"/>
    </row>
    <row r="267" spans="1:13" ht="20.149999999999999" customHeight="1">
      <c r="A267" s="269">
        <v>19</v>
      </c>
      <c r="B267" s="331"/>
      <c r="C267" s="332"/>
      <c r="D267" s="61"/>
      <c r="E267" s="62"/>
      <c r="F267" s="63"/>
      <c r="G267" s="75"/>
      <c r="H267" s="64"/>
      <c r="I267" s="75"/>
      <c r="J267" s="64"/>
      <c r="K267" s="78"/>
      <c r="L267" s="335" t="str">
        <f t="shared" si="11"/>
        <v/>
      </c>
      <c r="M267" s="336"/>
    </row>
    <row r="268" spans="1:13" ht="20.149999999999999" customHeight="1" thickBot="1">
      <c r="A268" s="269">
        <v>20</v>
      </c>
      <c r="B268" s="331"/>
      <c r="C268" s="332"/>
      <c r="D268" s="160"/>
      <c r="E268" s="161"/>
      <c r="F268" s="162"/>
      <c r="G268" s="163"/>
      <c r="H268" s="164"/>
      <c r="I268" s="163"/>
      <c r="J268" s="164"/>
      <c r="K268" s="165"/>
      <c r="L268" s="352" t="str">
        <f t="shared" si="11"/>
        <v/>
      </c>
      <c r="M268" s="336"/>
    </row>
    <row r="269" spans="1:13" s="353" customFormat="1" ht="20.149999999999999" customHeight="1">
      <c r="B269" s="354"/>
      <c r="C269" s="354"/>
      <c r="D269" s="355"/>
      <c r="E269" s="354"/>
      <c r="F269" s="356"/>
      <c r="G269" s="356"/>
      <c r="H269" s="357"/>
      <c r="I269" s="356"/>
      <c r="J269" s="357"/>
      <c r="K269" s="358"/>
      <c r="L269" s="359"/>
      <c r="M269" s="360"/>
    </row>
  </sheetData>
  <customSheetViews>
    <customSheetView guid="{1931C2DD-0477-40D3-ABFA-7C96E25F8814}" scale="80" hiddenRows="1" hiddenColumns="1">
      <pane xSplit="1" ySplit="12" topLeftCell="B85" activePane="bottomRight" state="frozen"/>
      <selection pane="bottomRight" activeCell="Q1" sqref="Q1:T1048576"/>
      <pageMargins left="0.59055118110236227" right="0.59055118110236227" top="0.59055118110236227" bottom="0.39370078740157483" header="0" footer="0"/>
      <pageSetup paperSize="9" scale="45" fitToHeight="0" orientation="portrait" r:id="rId1"/>
    </customSheetView>
  </customSheetViews>
  <mergeCells count="6">
    <mergeCell ref="N3:T4"/>
    <mergeCell ref="B21:C23"/>
    <mergeCell ref="B19:E19"/>
    <mergeCell ref="G3:M3"/>
    <mergeCell ref="G26:H26"/>
    <mergeCell ref="I26:J26"/>
  </mergeCells>
  <phoneticPr fontId="7"/>
  <conditionalFormatting sqref="E21:E23">
    <cfRule type="containsText" dxfId="0" priority="1" operator="containsText" text="要選択">
      <formula>NOT(ISERROR(SEARCH("要選択",E21)))</formula>
    </cfRule>
  </conditionalFormatting>
  <dataValidations xWindow="981" yWindow="619" count="23">
    <dataValidation imeMode="halfAlpha" allowBlank="1" showInputMessage="1" showErrorMessage="1" sqref="F270:G65691" xr:uid="{00000000-0002-0000-0C00-000000000000}"/>
    <dataValidation type="decimal" imeMode="off" allowBlank="1" showInputMessage="1" showErrorMessage="1" prompt="消費税、為替レート等を入力" sqref="K61:K79 K250:K269 K208:K226 K187:K205 K166:K184 K145:K163 K124:K142 K103:K121 K82:K100 K40:K58 K229:K247 K29:K37" xr:uid="{00000000-0002-0000-0C00-000001000000}">
      <formula1>0</formula1>
      <formula2>99999999999999</formula2>
    </dataValidation>
    <dataValidation imeMode="hiragana" allowBlank="1" showInputMessage="1" showErrorMessage="1" prompt="回、日、泊等の単位を入力。" sqref="J60:J79 J249:J269 J207:J226 J186:J205 J165:J184 J144:J163 J123:J142 J102:J121 J81:J100 J39:J58 J228:J247 J28:J37" xr:uid="{00000000-0002-0000-0C00-000002000000}"/>
    <dataValidation imeMode="hiragana" allowBlank="1" showInputMessage="1" showErrorMessage="1" prompt="人、枚、件等を単位を入力" sqref="H60:H79 H249:H269 H207:H226 H186:H205 H165:H184 H144:H163 H123:H142 H102:H121 H81:H100 H39:H58 H228:H247 H28:H37" xr:uid="{00000000-0002-0000-0C00-000003000000}"/>
    <dataValidation type="decimal" allowBlank="1" showInputMessage="1" showErrorMessage="1" sqref="K270:K1048576 K6:K27 K38 K59 K80 K101 K122 K143 K164 K185 K206 K227 K248" xr:uid="{00000000-0002-0000-0C00-000004000000}">
      <formula1>0</formula1>
      <formula2>99999999999999</formula2>
    </dataValidation>
    <dataValidation type="decimal" imeMode="off" allowBlank="1" showInputMessage="1" showErrorMessage="1" prompt="消費税(1.1)、為替レート等を入力" sqref="K39 K60 K249 K228 K207 K186 K165 K144 K123 K102 K81 K28" xr:uid="{00000000-0002-0000-0C00-000005000000}">
      <formula1>0</formula1>
      <formula2>99999999999999</formula2>
    </dataValidation>
    <dataValidation type="whole" imeMode="halfAlpha" operator="greaterThanOrEqual" allowBlank="1" showInputMessage="1" showErrorMessage="1" sqref="F38:G38 F59:G59 F248:G248 F227:G227 F206:G206 F185:G185 F164:G164 F143:G143 F122:G122 F101:G101 F80:G80 F27:G27" xr:uid="{00000000-0002-0000-0C00-000006000000}">
      <formula1>0</formula1>
    </dataValidation>
    <dataValidation imeMode="halfAlpha" operator="greaterThanOrEqual" allowBlank="1" showInputMessage="1" showErrorMessage="1" sqref="F60:G79 F249:G269 F207:G226 F28:G37 F165:G184 F144:G163 F123:G142 F102:G121 G186:G205 F39:G58 F228:G247 F81:G100" xr:uid="{00000000-0002-0000-0C00-000007000000}"/>
    <dataValidation type="list" allowBlank="1" showInputMessage="1" showErrorMessage="1" sqref="E21:E23" xr:uid="{00000000-0002-0000-0C00-000008000000}">
      <formula1>"作品料,出演費,音楽費,文芸費,会場費,舞台費,運搬費,謝金,旅費,宣伝・印刷費,記録・配信費"</formula1>
    </dataValidation>
    <dataValidation type="textLength" operator="lessThanOrEqual" allowBlank="1" showInputMessage="1" showErrorMessage="1" errorTitle="文字数超過" error="30字以下で入力してください。" sqref="E27:E65691" xr:uid="{00000000-0002-0000-0C00-000009000000}">
      <formula1>30</formula1>
    </dataValidation>
    <dataValidation type="list" allowBlank="1" showInputMessage="1" showErrorMessage="1" errorTitle="支出予算に記入できない経費です" error="経費一覧表に記載された費目をご記入ください。" sqref="D39:D58" xr:uid="{00000000-0002-0000-0C00-00000A000000}">
      <formula1>多_出演費</formula1>
    </dataValidation>
    <dataValidation type="list" allowBlank="1" showInputMessage="1" showErrorMessage="1" errorTitle="支出予算に記入できない経費です" error="経費一覧表に記載された費目をご記入ください。" sqref="D60:D79" xr:uid="{00000000-0002-0000-0C00-00000B000000}">
      <formula1>多_音楽費</formula1>
    </dataValidation>
    <dataValidation type="list" allowBlank="1" showInputMessage="1" showErrorMessage="1" errorTitle="支出予算に記入できない経費です" error="経費一覧表に記載された費目をご記入ください。" sqref="D81:D100" xr:uid="{00000000-0002-0000-0C00-00000C000000}">
      <formula1>多_文芸費</formula1>
    </dataValidation>
    <dataValidation type="list" allowBlank="1" showInputMessage="1" showErrorMessage="1" errorTitle="支出予算に記入できない経費です" error="経費一覧表に記載された費目をご記入ください。" sqref="D102:D121" xr:uid="{00000000-0002-0000-0C00-00000D000000}">
      <formula1>会場費</formula1>
    </dataValidation>
    <dataValidation type="list" allowBlank="1" showInputMessage="1" showErrorMessage="1" errorTitle="支出予算に記入できない経費です" error="経費一覧表に記載された費目をご記入ください。" sqref="D123:D142" xr:uid="{00000000-0002-0000-0C00-00000E000000}">
      <formula1>舞台費</formula1>
    </dataValidation>
    <dataValidation type="list" allowBlank="1" showInputMessage="1" showErrorMessage="1" errorTitle="支出予算に記入できない経費です" error="経費一覧表に記載された費目をご記入ください。" sqref="D144:D163" xr:uid="{00000000-0002-0000-0C00-00000F000000}">
      <formula1>運搬費</formula1>
    </dataValidation>
    <dataValidation type="list" allowBlank="1" showInputMessage="1" showErrorMessage="1" errorTitle="支出予算に記入できない経費です" error="経費一覧表に記載された費目をご記入ください。" sqref="D165:D184" xr:uid="{00000000-0002-0000-0C00-000010000000}">
      <formula1>謝金</formula1>
    </dataValidation>
    <dataValidation type="list" allowBlank="1" showInputMessage="1" showErrorMessage="1" errorTitle="支出予算に記入できない経費です" error="経費一覧表に記載された費目をご記入ください。" sqref="D186:D205" xr:uid="{00000000-0002-0000-0C00-000011000000}">
      <formula1>旅費</formula1>
    </dataValidation>
    <dataValidation type="list" allowBlank="1" showInputMessage="1" showErrorMessage="1" errorTitle="支出予算に記入できない経費です" error="経費一覧表に記載された費目をご記入ください。" sqref="D207:D226" xr:uid="{00000000-0002-0000-0C00-000012000000}">
      <formula1>宣伝・印刷費</formula1>
    </dataValidation>
    <dataValidation type="list" allowBlank="1" showInputMessage="1" showErrorMessage="1" errorTitle="支出予算に記入できない経費です" error="経費一覧表に記載された費目をご記入ください。" sqref="D228:D247" xr:uid="{00000000-0002-0000-0C00-000013000000}">
      <formula1>記録・配信費</formula1>
    </dataValidation>
    <dataValidation type="list" allowBlank="1" showInputMessage="1" showErrorMessage="1" errorTitle="支出予算に記入できない経費です" error="経費一覧表に記載された費目をご記入ください。" sqref="D249:D268" xr:uid="{00000000-0002-0000-0C00-000014000000}">
      <formula1>感染症対策費</formula1>
    </dataValidation>
    <dataValidation type="list" allowBlank="1" showInputMessage="1" showErrorMessage="1" errorTitle="支出予算に記入できない経費です" error="経費一覧表に記載された費目をご記入ください。" sqref="D28:D37" xr:uid="{00000000-0002-0000-0C00-000015000000}">
      <formula1>多_作品料</formula1>
    </dataValidation>
    <dataValidation type="custom" imeMode="halfAlpha" operator="greaterThanOrEqual" allowBlank="1" showInputMessage="1" showErrorMessage="1" error="宿泊費（甲地）は、上限10,800円、宿泊費（乙地）は、上限9,800円、日当は、上限2,200円となります。" sqref="F186:F205" xr:uid="{00000000-0002-0000-0C00-000016000000}">
      <formula1>IF(D186="宿泊費（甲地）",F186&lt;=10900,IF(D186="宿泊費（乙地）",F186&lt;=9800,IF(D186="日当",F186&lt;=2200,IF(OR(D186="交通費",D186="宿泊費一式"),F186&gt;=0,""))))</formula1>
    </dataValidation>
  </dataValidations>
  <printOptions horizontalCentered="1"/>
  <pageMargins left="0.78740157480314965" right="0.78740157480314965" top="0.39370078740157483" bottom="0.78740157480314965" header="0" footer="0.59055118110236227"/>
  <pageSetup paperSize="9" scale="45" fitToHeight="0" orientation="portrait" r:id="rId2"/>
  <headerFooter scaleWithDoc="0">
    <oddFooter>&amp;R&amp;"ＭＳ ゴシック,標準"整理番号：（事務局記入欄）</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C0C0C0"/>
  </sheetPr>
  <dimension ref="A1:S248"/>
  <sheetViews>
    <sheetView zoomScaleNormal="100" zoomScaleSheetLayoutView="85" workbookViewId="0">
      <pane ySplit="1" topLeftCell="A219" activePane="bottomLeft" state="frozen"/>
      <selection activeCell="G6" sqref="G6:J6"/>
      <selection pane="bottomLeft" activeCell="G6" sqref="G6:J6"/>
    </sheetView>
  </sheetViews>
  <sheetFormatPr defaultColWidth="9" defaultRowHeight="18"/>
  <cols>
    <col min="1" max="1" width="11.08203125" style="1" customWidth="1"/>
    <col min="2" max="2" width="35.58203125" style="1" bestFit="1" customWidth="1"/>
    <col min="3" max="3" width="39.08203125" style="1" customWidth="1"/>
    <col min="4" max="4" width="9" style="1"/>
    <col min="5" max="19" width="9" style="2"/>
    <col min="20" max="16384" width="9" style="1"/>
  </cols>
  <sheetData>
    <row r="1" spans="1:3" s="5" customFormat="1">
      <c r="A1" s="3" t="s">
        <v>5</v>
      </c>
      <c r="B1" s="3" t="s">
        <v>6</v>
      </c>
      <c r="C1" s="4" t="s">
        <v>7</v>
      </c>
    </row>
    <row r="2" spans="1:3" s="5" customFormat="1">
      <c r="A2" s="159" t="s">
        <v>371</v>
      </c>
      <c r="B2" s="158" t="s">
        <v>363</v>
      </c>
      <c r="C2" s="157"/>
    </row>
    <row r="3" spans="1:3" s="5" customFormat="1">
      <c r="A3" s="159" t="s">
        <v>371</v>
      </c>
      <c r="B3" s="158" t="s">
        <v>364</v>
      </c>
      <c r="C3" s="157"/>
    </row>
    <row r="4" spans="1:3" s="5" customFormat="1">
      <c r="A4" s="159" t="s">
        <v>371</v>
      </c>
      <c r="B4" s="158" t="s">
        <v>365</v>
      </c>
      <c r="C4" s="157"/>
    </row>
    <row r="5" spans="1:3" s="5" customFormat="1">
      <c r="A5" s="159" t="s">
        <v>371</v>
      </c>
      <c r="B5" s="158" t="s">
        <v>366</v>
      </c>
      <c r="C5" s="157"/>
    </row>
    <row r="6" spans="1:3" s="5" customFormat="1">
      <c r="A6" s="159" t="s">
        <v>371</v>
      </c>
      <c r="B6" s="158" t="s">
        <v>367</v>
      </c>
      <c r="C6" s="157"/>
    </row>
    <row r="7" spans="1:3" s="5" customFormat="1">
      <c r="A7" s="156" t="s">
        <v>372</v>
      </c>
      <c r="B7" s="82" t="s">
        <v>256</v>
      </c>
      <c r="C7" s="83"/>
    </row>
    <row r="8" spans="1:3" s="5" customFormat="1">
      <c r="A8" s="156" t="s">
        <v>372</v>
      </c>
      <c r="B8" s="82" t="s">
        <v>86</v>
      </c>
      <c r="C8" s="83"/>
    </row>
    <row r="9" spans="1:3" s="5" customFormat="1">
      <c r="A9" s="156" t="s">
        <v>372</v>
      </c>
      <c r="B9" s="82" t="s">
        <v>88</v>
      </c>
      <c r="C9" s="83"/>
    </row>
    <row r="10" spans="1:3" s="5" customFormat="1">
      <c r="A10" s="154" t="s">
        <v>373</v>
      </c>
      <c r="B10" s="82" t="s">
        <v>256</v>
      </c>
      <c r="C10" s="83"/>
    </row>
    <row r="11" spans="1:3" s="5" customFormat="1">
      <c r="A11" s="154" t="s">
        <v>373</v>
      </c>
      <c r="B11" s="82" t="s">
        <v>86</v>
      </c>
      <c r="C11" s="83"/>
    </row>
    <row r="12" spans="1:3" s="5" customFormat="1">
      <c r="A12" s="154" t="s">
        <v>373</v>
      </c>
      <c r="B12" s="82" t="s">
        <v>87</v>
      </c>
      <c r="C12" s="83"/>
    </row>
    <row r="13" spans="1:3" s="5" customFormat="1">
      <c r="A13" s="154" t="s">
        <v>373</v>
      </c>
      <c r="B13" s="82" t="s">
        <v>88</v>
      </c>
      <c r="C13" s="83"/>
    </row>
    <row r="14" spans="1:3" s="5" customFormat="1">
      <c r="A14" s="154" t="s">
        <v>373</v>
      </c>
      <c r="B14" s="82" t="s">
        <v>191</v>
      </c>
      <c r="C14" s="83"/>
    </row>
    <row r="15" spans="1:3" s="5" customFormat="1">
      <c r="A15" s="171" t="s">
        <v>421</v>
      </c>
      <c r="B15" s="158" t="s">
        <v>363</v>
      </c>
      <c r="C15" s="157"/>
    </row>
    <row r="16" spans="1:3" s="5" customFormat="1">
      <c r="A16" s="171" t="s">
        <v>421</v>
      </c>
      <c r="B16" s="158" t="s">
        <v>364</v>
      </c>
      <c r="C16" s="157"/>
    </row>
    <row r="17" spans="1:3" s="5" customFormat="1">
      <c r="A17" s="171" t="s">
        <v>421</v>
      </c>
      <c r="B17" s="158" t="s">
        <v>365</v>
      </c>
      <c r="C17" s="157"/>
    </row>
    <row r="18" spans="1:3" s="5" customFormat="1">
      <c r="A18" s="171" t="s">
        <v>421</v>
      </c>
      <c r="B18" s="158" t="s">
        <v>366</v>
      </c>
      <c r="C18" s="157"/>
    </row>
    <row r="19" spans="1:3" s="5" customFormat="1">
      <c r="A19" s="171" t="s">
        <v>421</v>
      </c>
      <c r="B19" s="158" t="s">
        <v>367</v>
      </c>
      <c r="C19" s="157"/>
    </row>
    <row r="20" spans="1:3" s="5" customFormat="1">
      <c r="A20" s="155" t="s">
        <v>374</v>
      </c>
      <c r="B20" s="82" t="s">
        <v>350</v>
      </c>
      <c r="C20" s="83"/>
    </row>
    <row r="21" spans="1:3" s="5" customFormat="1">
      <c r="A21" s="155" t="s">
        <v>374</v>
      </c>
      <c r="B21" s="82" t="s">
        <v>351</v>
      </c>
      <c r="C21" s="83"/>
    </row>
    <row r="22" spans="1:3" s="5" customFormat="1">
      <c r="A22" s="155" t="s">
        <v>374</v>
      </c>
      <c r="B22" s="82" t="s">
        <v>352</v>
      </c>
      <c r="C22" s="83"/>
    </row>
    <row r="23" spans="1:3" s="5" customFormat="1">
      <c r="A23" s="155" t="s">
        <v>374</v>
      </c>
      <c r="B23" s="82" t="s">
        <v>353</v>
      </c>
      <c r="C23" s="83"/>
    </row>
    <row r="24" spans="1:3" s="5" customFormat="1">
      <c r="A24" s="155" t="s">
        <v>374</v>
      </c>
      <c r="B24" s="82" t="s">
        <v>355</v>
      </c>
      <c r="C24" s="83"/>
    </row>
    <row r="25" spans="1:3" s="5" customFormat="1">
      <c r="A25" s="155" t="s">
        <v>374</v>
      </c>
      <c r="B25" s="82" t="s">
        <v>368</v>
      </c>
      <c r="C25" s="83"/>
    </row>
    <row r="26" spans="1:3" s="5" customFormat="1">
      <c r="A26" s="155" t="s">
        <v>374</v>
      </c>
      <c r="B26" s="82" t="s">
        <v>357</v>
      </c>
      <c r="C26" s="83"/>
    </row>
    <row r="27" spans="1:3" s="5" customFormat="1">
      <c r="A27" s="155" t="s">
        <v>374</v>
      </c>
      <c r="B27" s="82" t="s">
        <v>356</v>
      </c>
      <c r="C27" s="83"/>
    </row>
    <row r="28" spans="1:3" s="5" customFormat="1">
      <c r="A28" s="155" t="s">
        <v>374</v>
      </c>
      <c r="B28" s="82" t="s">
        <v>358</v>
      </c>
      <c r="C28" s="83"/>
    </row>
    <row r="29" spans="1:3" s="5" customFormat="1">
      <c r="A29" s="155" t="s">
        <v>374</v>
      </c>
      <c r="B29" s="82" t="s">
        <v>359</v>
      </c>
      <c r="C29" s="83"/>
    </row>
    <row r="30" spans="1:3" s="5" customFormat="1">
      <c r="A30" s="155" t="s">
        <v>374</v>
      </c>
      <c r="B30" s="82" t="s">
        <v>360</v>
      </c>
      <c r="C30" s="83"/>
    </row>
    <row r="31" spans="1:3" s="5" customFormat="1">
      <c r="A31" s="155" t="s">
        <v>374</v>
      </c>
      <c r="B31" s="82" t="s">
        <v>361</v>
      </c>
      <c r="C31" s="83"/>
    </row>
    <row r="32" spans="1:3" s="5" customFormat="1">
      <c r="A32" s="155" t="s">
        <v>374</v>
      </c>
      <c r="B32" s="82" t="s">
        <v>313</v>
      </c>
      <c r="C32" s="83"/>
    </row>
    <row r="33" spans="1:3" s="5" customFormat="1">
      <c r="A33" s="155" t="s">
        <v>374</v>
      </c>
      <c r="B33" s="82" t="s">
        <v>362</v>
      </c>
      <c r="C33" s="83"/>
    </row>
    <row r="34" spans="1:3" s="5" customFormat="1">
      <c r="A34" s="155" t="s">
        <v>374</v>
      </c>
      <c r="B34" s="82" t="s">
        <v>369</v>
      </c>
      <c r="C34" s="83"/>
    </row>
    <row r="35" spans="1:3" s="5" customFormat="1">
      <c r="A35" s="156" t="s">
        <v>375</v>
      </c>
      <c r="B35" s="82" t="s">
        <v>350</v>
      </c>
      <c r="C35" s="83"/>
    </row>
    <row r="36" spans="1:3" s="5" customFormat="1">
      <c r="A36" s="156" t="s">
        <v>375</v>
      </c>
      <c r="B36" s="82" t="s">
        <v>351</v>
      </c>
      <c r="C36" s="83"/>
    </row>
    <row r="37" spans="1:3" s="5" customFormat="1">
      <c r="A37" s="156" t="s">
        <v>375</v>
      </c>
      <c r="B37" s="82" t="s">
        <v>352</v>
      </c>
      <c r="C37" s="83"/>
    </row>
    <row r="38" spans="1:3" s="5" customFormat="1">
      <c r="A38" s="156" t="s">
        <v>375</v>
      </c>
      <c r="B38" s="82" t="s">
        <v>353</v>
      </c>
      <c r="C38" s="83"/>
    </row>
    <row r="39" spans="1:3" s="5" customFormat="1">
      <c r="A39" s="156" t="s">
        <v>375</v>
      </c>
      <c r="B39" s="82" t="s">
        <v>354</v>
      </c>
      <c r="C39" s="83"/>
    </row>
    <row r="40" spans="1:3" s="5" customFormat="1">
      <c r="A40" s="156" t="s">
        <v>375</v>
      </c>
      <c r="B40" s="82" t="s">
        <v>355</v>
      </c>
      <c r="C40" s="83"/>
    </row>
    <row r="41" spans="1:3" s="5" customFormat="1">
      <c r="A41" s="156" t="s">
        <v>375</v>
      </c>
      <c r="B41" s="82" t="s">
        <v>356</v>
      </c>
      <c r="C41" s="83"/>
    </row>
    <row r="42" spans="1:3" s="5" customFormat="1">
      <c r="A42" s="156" t="s">
        <v>375</v>
      </c>
      <c r="B42" s="82" t="s">
        <v>357</v>
      </c>
      <c r="C42" s="83"/>
    </row>
    <row r="43" spans="1:3" s="5" customFormat="1">
      <c r="A43" s="156" t="s">
        <v>375</v>
      </c>
      <c r="B43" s="82" t="s">
        <v>358</v>
      </c>
      <c r="C43" s="83"/>
    </row>
    <row r="44" spans="1:3" s="5" customFormat="1">
      <c r="A44" s="156" t="s">
        <v>375</v>
      </c>
      <c r="B44" s="82" t="s">
        <v>359</v>
      </c>
      <c r="C44" s="83"/>
    </row>
    <row r="45" spans="1:3" s="5" customFormat="1">
      <c r="A45" s="156" t="s">
        <v>375</v>
      </c>
      <c r="B45" s="82" t="s">
        <v>360</v>
      </c>
      <c r="C45" s="83"/>
    </row>
    <row r="46" spans="1:3" s="5" customFormat="1">
      <c r="A46" s="156" t="s">
        <v>375</v>
      </c>
      <c r="B46" s="82" t="s">
        <v>361</v>
      </c>
      <c r="C46" s="83"/>
    </row>
    <row r="47" spans="1:3" s="5" customFormat="1">
      <c r="A47" s="156" t="s">
        <v>375</v>
      </c>
      <c r="B47" s="82" t="s">
        <v>313</v>
      </c>
      <c r="C47" s="83"/>
    </row>
    <row r="48" spans="1:3" s="5" customFormat="1">
      <c r="A48" s="156" t="s">
        <v>375</v>
      </c>
      <c r="B48" s="82" t="s">
        <v>362</v>
      </c>
      <c r="C48" s="83"/>
    </row>
    <row r="49" spans="1:3" s="5" customFormat="1">
      <c r="A49" s="154" t="s">
        <v>376</v>
      </c>
      <c r="B49" s="82" t="s">
        <v>90</v>
      </c>
      <c r="C49" s="83"/>
    </row>
    <row r="50" spans="1:3" s="5" customFormat="1">
      <c r="A50" s="154" t="s">
        <v>376</v>
      </c>
      <c r="B50" s="82" t="s">
        <v>91</v>
      </c>
      <c r="C50" s="83"/>
    </row>
    <row r="51" spans="1:3" s="5" customFormat="1">
      <c r="A51" s="154" t="s">
        <v>376</v>
      </c>
      <c r="B51" s="81" t="s">
        <v>92</v>
      </c>
      <c r="C51" s="83"/>
    </row>
    <row r="52" spans="1:3" s="5" customFormat="1">
      <c r="A52" s="154" t="s">
        <v>376</v>
      </c>
      <c r="B52" s="82" t="s">
        <v>93</v>
      </c>
      <c r="C52" s="83"/>
    </row>
    <row r="53" spans="1:3" s="5" customFormat="1">
      <c r="A53" s="154" t="s">
        <v>376</v>
      </c>
      <c r="B53" s="82" t="s">
        <v>94</v>
      </c>
      <c r="C53" s="83"/>
    </row>
    <row r="54" spans="1:3" s="5" customFormat="1">
      <c r="A54" s="154" t="s">
        <v>376</v>
      </c>
      <c r="B54" s="81" t="s">
        <v>95</v>
      </c>
      <c r="C54" s="83"/>
    </row>
    <row r="55" spans="1:3" s="5" customFormat="1">
      <c r="A55" s="154" t="s">
        <v>376</v>
      </c>
      <c r="B55" s="82" t="s">
        <v>96</v>
      </c>
      <c r="C55" s="83"/>
    </row>
    <row r="56" spans="1:3" s="5" customFormat="1">
      <c r="A56" s="154" t="s">
        <v>376</v>
      </c>
      <c r="B56" s="82" t="s">
        <v>97</v>
      </c>
      <c r="C56" s="83"/>
    </row>
    <row r="57" spans="1:3" s="5" customFormat="1">
      <c r="A57" s="154" t="s">
        <v>376</v>
      </c>
      <c r="B57" s="81" t="s">
        <v>98</v>
      </c>
      <c r="C57" s="83"/>
    </row>
    <row r="58" spans="1:3" s="5" customFormat="1">
      <c r="A58" s="154" t="s">
        <v>376</v>
      </c>
      <c r="B58" s="82" t="s">
        <v>314</v>
      </c>
      <c r="C58" s="83"/>
    </row>
    <row r="59" spans="1:3" s="5" customFormat="1">
      <c r="A59" s="154" t="s">
        <v>376</v>
      </c>
      <c r="B59" s="82" t="s">
        <v>89</v>
      </c>
      <c r="C59" s="83"/>
    </row>
    <row r="60" spans="1:3" s="5" customFormat="1">
      <c r="A60" s="172" t="s">
        <v>422</v>
      </c>
      <c r="B60" s="82" t="s">
        <v>350</v>
      </c>
      <c r="C60" s="83"/>
    </row>
    <row r="61" spans="1:3" s="5" customFormat="1">
      <c r="A61" s="172" t="s">
        <v>422</v>
      </c>
      <c r="B61" s="82" t="s">
        <v>351</v>
      </c>
      <c r="C61" s="83"/>
    </row>
    <row r="62" spans="1:3" s="5" customFormat="1">
      <c r="A62" s="172" t="s">
        <v>422</v>
      </c>
      <c r="B62" s="82" t="s">
        <v>352</v>
      </c>
      <c r="C62" s="83"/>
    </row>
    <row r="63" spans="1:3" s="5" customFormat="1">
      <c r="A63" s="172" t="s">
        <v>422</v>
      </c>
      <c r="B63" s="82" t="s">
        <v>353</v>
      </c>
      <c r="C63" s="83"/>
    </row>
    <row r="64" spans="1:3" s="5" customFormat="1">
      <c r="A64" s="172" t="s">
        <v>422</v>
      </c>
      <c r="B64" s="82" t="s">
        <v>355</v>
      </c>
      <c r="C64" s="83"/>
    </row>
    <row r="65" spans="1:3" s="5" customFormat="1">
      <c r="A65" s="172" t="s">
        <v>422</v>
      </c>
      <c r="B65" s="82" t="s">
        <v>368</v>
      </c>
      <c r="C65" s="83"/>
    </row>
    <row r="66" spans="1:3" s="5" customFormat="1">
      <c r="A66" s="172" t="s">
        <v>422</v>
      </c>
      <c r="B66" s="82" t="s">
        <v>357</v>
      </c>
      <c r="C66" s="83"/>
    </row>
    <row r="67" spans="1:3" s="5" customFormat="1">
      <c r="A67" s="172" t="s">
        <v>422</v>
      </c>
      <c r="B67" s="82" t="s">
        <v>356</v>
      </c>
      <c r="C67" s="83"/>
    </row>
    <row r="68" spans="1:3" s="5" customFormat="1">
      <c r="A68" s="172" t="s">
        <v>422</v>
      </c>
      <c r="B68" s="82" t="s">
        <v>358</v>
      </c>
      <c r="C68" s="83"/>
    </row>
    <row r="69" spans="1:3" s="5" customFormat="1">
      <c r="A69" s="172" t="s">
        <v>422</v>
      </c>
      <c r="B69" s="82" t="s">
        <v>359</v>
      </c>
      <c r="C69" s="83"/>
    </row>
    <row r="70" spans="1:3" s="5" customFormat="1">
      <c r="A70" s="172" t="s">
        <v>422</v>
      </c>
      <c r="B70" s="82" t="s">
        <v>360</v>
      </c>
      <c r="C70" s="83"/>
    </row>
    <row r="71" spans="1:3" s="5" customFormat="1">
      <c r="A71" s="172" t="s">
        <v>422</v>
      </c>
      <c r="B71" s="82" t="s">
        <v>361</v>
      </c>
      <c r="C71" s="83"/>
    </row>
    <row r="72" spans="1:3" s="5" customFormat="1">
      <c r="A72" s="172" t="s">
        <v>422</v>
      </c>
      <c r="B72" s="82" t="s">
        <v>313</v>
      </c>
      <c r="C72" s="83"/>
    </row>
    <row r="73" spans="1:3" s="5" customFormat="1">
      <c r="A73" s="172" t="s">
        <v>422</v>
      </c>
      <c r="B73" s="82" t="s">
        <v>362</v>
      </c>
      <c r="C73" s="83"/>
    </row>
    <row r="74" spans="1:3" s="5" customFormat="1">
      <c r="A74" s="172" t="s">
        <v>422</v>
      </c>
      <c r="B74" s="82" t="s">
        <v>369</v>
      </c>
      <c r="C74" s="83"/>
    </row>
    <row r="75" spans="1:3" s="5" customFormat="1">
      <c r="A75" s="155" t="s">
        <v>377</v>
      </c>
      <c r="B75" s="82" t="s">
        <v>319</v>
      </c>
      <c r="C75" s="83"/>
    </row>
    <row r="76" spans="1:3" s="5" customFormat="1">
      <c r="A76" s="155" t="s">
        <v>377</v>
      </c>
      <c r="B76" s="82" t="s">
        <v>321</v>
      </c>
      <c r="C76" s="83"/>
    </row>
    <row r="77" spans="1:3" s="5" customFormat="1">
      <c r="A77" s="155" t="s">
        <v>377</v>
      </c>
      <c r="B77" s="82" t="s">
        <v>346</v>
      </c>
      <c r="C77" s="83"/>
    </row>
    <row r="78" spans="1:3" s="5" customFormat="1">
      <c r="A78" s="155" t="s">
        <v>377</v>
      </c>
      <c r="B78" s="82" t="s">
        <v>325</v>
      </c>
      <c r="C78" s="83"/>
    </row>
    <row r="79" spans="1:3" s="5" customFormat="1">
      <c r="A79" s="155" t="s">
        <v>377</v>
      </c>
      <c r="B79" s="82" t="s">
        <v>370</v>
      </c>
      <c r="C79" s="83"/>
    </row>
    <row r="80" spans="1:3" s="5" customFormat="1">
      <c r="A80" s="155" t="s">
        <v>377</v>
      </c>
      <c r="B80" s="82" t="s">
        <v>326</v>
      </c>
      <c r="C80" s="83"/>
    </row>
    <row r="81" spans="1:3" s="5" customFormat="1">
      <c r="A81" s="155" t="s">
        <v>377</v>
      </c>
      <c r="B81" s="82" t="s">
        <v>327</v>
      </c>
      <c r="C81" s="83"/>
    </row>
    <row r="82" spans="1:3" s="5" customFormat="1">
      <c r="A82" s="155" t="s">
        <v>377</v>
      </c>
      <c r="B82" s="82" t="s">
        <v>328</v>
      </c>
      <c r="C82" s="83"/>
    </row>
    <row r="83" spans="1:3" s="5" customFormat="1">
      <c r="A83" s="155" t="s">
        <v>377</v>
      </c>
      <c r="B83" s="82" t="s">
        <v>329</v>
      </c>
      <c r="C83" s="83"/>
    </row>
    <row r="84" spans="1:3" s="5" customFormat="1">
      <c r="A84" s="155" t="s">
        <v>377</v>
      </c>
      <c r="B84" s="82" t="s">
        <v>330</v>
      </c>
      <c r="C84" s="83"/>
    </row>
    <row r="85" spans="1:3" s="5" customFormat="1">
      <c r="A85" s="155" t="s">
        <v>377</v>
      </c>
      <c r="B85" s="82" t="s">
        <v>331</v>
      </c>
      <c r="C85" s="83"/>
    </row>
    <row r="86" spans="1:3" s="5" customFormat="1">
      <c r="A86" s="155" t="s">
        <v>377</v>
      </c>
      <c r="B86" s="82" t="s">
        <v>332</v>
      </c>
      <c r="C86" s="83"/>
    </row>
    <row r="87" spans="1:3" s="5" customFormat="1">
      <c r="A87" s="155" t="s">
        <v>377</v>
      </c>
      <c r="B87" s="82" t="s">
        <v>347</v>
      </c>
      <c r="C87" s="83"/>
    </row>
    <row r="88" spans="1:3" s="5" customFormat="1">
      <c r="A88" s="155" t="s">
        <v>377</v>
      </c>
      <c r="B88" s="82" t="s">
        <v>323</v>
      </c>
      <c r="C88" s="83"/>
    </row>
    <row r="89" spans="1:3" s="5" customFormat="1">
      <c r="A89" s="155" t="s">
        <v>377</v>
      </c>
      <c r="B89" s="82" t="s">
        <v>348</v>
      </c>
      <c r="C89" s="83"/>
    </row>
    <row r="90" spans="1:3" s="5" customFormat="1" ht="54">
      <c r="A90" s="155" t="s">
        <v>377</v>
      </c>
      <c r="B90" s="82" t="s">
        <v>349</v>
      </c>
      <c r="C90" s="83" t="s">
        <v>189</v>
      </c>
    </row>
    <row r="91" spans="1:3" s="5" customFormat="1">
      <c r="A91" s="156" t="s">
        <v>378</v>
      </c>
      <c r="B91" s="82" t="s">
        <v>333</v>
      </c>
      <c r="C91" s="83"/>
    </row>
    <row r="92" spans="1:3" s="5" customFormat="1">
      <c r="A92" s="156" t="s">
        <v>378</v>
      </c>
      <c r="B92" s="82" t="s">
        <v>334</v>
      </c>
      <c r="C92" s="83"/>
    </row>
    <row r="93" spans="1:3" s="5" customFormat="1">
      <c r="A93" s="156" t="s">
        <v>378</v>
      </c>
      <c r="B93" s="82" t="s">
        <v>335</v>
      </c>
      <c r="C93" s="83"/>
    </row>
    <row r="94" spans="1:3" s="5" customFormat="1">
      <c r="A94" s="156" t="s">
        <v>378</v>
      </c>
      <c r="B94" s="82" t="s">
        <v>336</v>
      </c>
      <c r="C94" s="83"/>
    </row>
    <row r="95" spans="1:3" s="5" customFormat="1">
      <c r="A95" s="156" t="s">
        <v>378</v>
      </c>
      <c r="B95" s="82" t="s">
        <v>337</v>
      </c>
      <c r="C95" s="83"/>
    </row>
    <row r="96" spans="1:3" s="5" customFormat="1">
      <c r="A96" s="156" t="s">
        <v>378</v>
      </c>
      <c r="B96" s="82" t="s">
        <v>338</v>
      </c>
      <c r="C96" s="83"/>
    </row>
    <row r="97" spans="1:3" s="5" customFormat="1">
      <c r="A97" s="156" t="s">
        <v>378</v>
      </c>
      <c r="B97" s="82" t="s">
        <v>339</v>
      </c>
      <c r="C97" s="83"/>
    </row>
    <row r="98" spans="1:3" s="5" customFormat="1">
      <c r="A98" s="156" t="s">
        <v>378</v>
      </c>
      <c r="B98" s="82" t="s">
        <v>315</v>
      </c>
      <c r="C98" s="83"/>
    </row>
    <row r="99" spans="1:3" s="5" customFormat="1">
      <c r="A99" s="156" t="s">
        <v>378</v>
      </c>
      <c r="B99" s="82" t="s">
        <v>340</v>
      </c>
      <c r="C99" s="83"/>
    </row>
    <row r="100" spans="1:3" s="5" customFormat="1">
      <c r="A100" s="156" t="s">
        <v>378</v>
      </c>
      <c r="B100" s="82" t="s">
        <v>317</v>
      </c>
      <c r="C100" s="83"/>
    </row>
    <row r="101" spans="1:3" s="5" customFormat="1">
      <c r="A101" s="156" t="s">
        <v>378</v>
      </c>
      <c r="B101" s="82" t="s">
        <v>341</v>
      </c>
      <c r="C101" s="83"/>
    </row>
    <row r="102" spans="1:3" s="5" customFormat="1">
      <c r="A102" s="156" t="s">
        <v>378</v>
      </c>
      <c r="B102" s="82" t="s">
        <v>342</v>
      </c>
      <c r="C102" s="83"/>
    </row>
    <row r="103" spans="1:3" s="5" customFormat="1">
      <c r="A103" s="156" t="s">
        <v>378</v>
      </c>
      <c r="B103" s="82" t="s">
        <v>343</v>
      </c>
      <c r="C103" s="83"/>
    </row>
    <row r="104" spans="1:3" s="5" customFormat="1">
      <c r="A104" s="156" t="s">
        <v>378</v>
      </c>
      <c r="B104" s="82" t="s">
        <v>344</v>
      </c>
      <c r="C104" s="83"/>
    </row>
    <row r="105" spans="1:3" s="5" customFormat="1">
      <c r="A105" s="156" t="s">
        <v>378</v>
      </c>
      <c r="B105" s="82" t="s">
        <v>345</v>
      </c>
      <c r="C105" s="83"/>
    </row>
    <row r="106" spans="1:3" s="5" customFormat="1">
      <c r="A106" s="156" t="s">
        <v>378</v>
      </c>
      <c r="B106" s="82" t="s">
        <v>319</v>
      </c>
      <c r="C106" s="83"/>
    </row>
    <row r="107" spans="1:3" s="5" customFormat="1">
      <c r="A107" s="156" t="s">
        <v>378</v>
      </c>
      <c r="B107" s="82" t="s">
        <v>321</v>
      </c>
      <c r="C107" s="83"/>
    </row>
    <row r="108" spans="1:3" s="5" customFormat="1">
      <c r="A108" s="156" t="s">
        <v>378</v>
      </c>
      <c r="B108" s="82" t="s">
        <v>346</v>
      </c>
      <c r="C108" s="83"/>
    </row>
    <row r="109" spans="1:3" s="5" customFormat="1">
      <c r="A109" s="156" t="s">
        <v>378</v>
      </c>
      <c r="B109" s="82" t="s">
        <v>325</v>
      </c>
      <c r="C109" s="83"/>
    </row>
    <row r="110" spans="1:3" s="5" customFormat="1">
      <c r="A110" s="156" t="s">
        <v>378</v>
      </c>
      <c r="B110" s="82" t="s">
        <v>326</v>
      </c>
      <c r="C110" s="83"/>
    </row>
    <row r="111" spans="1:3" s="5" customFormat="1">
      <c r="A111" s="156" t="s">
        <v>378</v>
      </c>
      <c r="B111" s="82" t="s">
        <v>328</v>
      </c>
      <c r="C111" s="83"/>
    </row>
    <row r="112" spans="1:3" s="5" customFormat="1">
      <c r="A112" s="156" t="s">
        <v>378</v>
      </c>
      <c r="B112" s="82" t="s">
        <v>329</v>
      </c>
      <c r="C112" s="83"/>
    </row>
    <row r="113" spans="1:3" s="5" customFormat="1">
      <c r="A113" s="156" t="s">
        <v>378</v>
      </c>
      <c r="B113" s="82" t="s">
        <v>330</v>
      </c>
      <c r="C113" s="83"/>
    </row>
    <row r="114" spans="1:3" s="5" customFormat="1">
      <c r="A114" s="156" t="s">
        <v>378</v>
      </c>
      <c r="B114" s="82" t="s">
        <v>331</v>
      </c>
      <c r="C114" s="83"/>
    </row>
    <row r="115" spans="1:3" s="5" customFormat="1">
      <c r="A115" s="156" t="s">
        <v>378</v>
      </c>
      <c r="B115" s="82" t="s">
        <v>332</v>
      </c>
      <c r="C115" s="83"/>
    </row>
    <row r="116" spans="1:3" s="5" customFormat="1">
      <c r="A116" s="156" t="s">
        <v>378</v>
      </c>
      <c r="B116" s="82" t="s">
        <v>347</v>
      </c>
      <c r="C116" s="83"/>
    </row>
    <row r="117" spans="1:3" s="5" customFormat="1">
      <c r="A117" s="156" t="s">
        <v>378</v>
      </c>
      <c r="B117" s="82" t="s">
        <v>323</v>
      </c>
      <c r="C117" s="83"/>
    </row>
    <row r="118" spans="1:3" s="5" customFormat="1">
      <c r="A118" s="156" t="s">
        <v>378</v>
      </c>
      <c r="B118" s="82" t="s">
        <v>348</v>
      </c>
      <c r="C118" s="83"/>
    </row>
    <row r="119" spans="1:3" s="5" customFormat="1" ht="54">
      <c r="A119" s="156" t="s">
        <v>378</v>
      </c>
      <c r="B119" s="82" t="s">
        <v>349</v>
      </c>
      <c r="C119" s="83" t="s">
        <v>189</v>
      </c>
    </row>
    <row r="120" spans="1:3" s="5" customFormat="1">
      <c r="A120" s="154" t="s">
        <v>379</v>
      </c>
      <c r="B120" s="81" t="s">
        <v>100</v>
      </c>
      <c r="C120" s="83"/>
    </row>
    <row r="121" spans="1:3" s="5" customFormat="1">
      <c r="A121" s="154" t="s">
        <v>379</v>
      </c>
      <c r="B121" s="81" t="s">
        <v>257</v>
      </c>
      <c r="C121" s="83"/>
    </row>
    <row r="122" spans="1:3" s="5" customFormat="1">
      <c r="A122" s="154" t="s">
        <v>379</v>
      </c>
      <c r="B122" s="81" t="s">
        <v>101</v>
      </c>
      <c r="C122" s="83"/>
    </row>
    <row r="123" spans="1:3" s="5" customFormat="1">
      <c r="A123" s="154" t="s">
        <v>379</v>
      </c>
      <c r="B123" s="81" t="s">
        <v>262</v>
      </c>
      <c r="C123" s="83"/>
    </row>
    <row r="124" spans="1:3" s="5" customFormat="1">
      <c r="A124" s="154" t="s">
        <v>379</v>
      </c>
      <c r="B124" s="81" t="s">
        <v>263</v>
      </c>
      <c r="C124" s="83"/>
    </row>
    <row r="125" spans="1:3" s="5" customFormat="1">
      <c r="A125" s="154" t="s">
        <v>379</v>
      </c>
      <c r="B125" s="81" t="s">
        <v>102</v>
      </c>
      <c r="C125" s="83"/>
    </row>
    <row r="126" spans="1:3" s="5" customFormat="1">
      <c r="A126" s="154" t="s">
        <v>379</v>
      </c>
      <c r="B126" s="81" t="s">
        <v>258</v>
      </c>
      <c r="C126" s="83"/>
    </row>
    <row r="127" spans="1:3" s="5" customFormat="1">
      <c r="A127" s="154" t="s">
        <v>379</v>
      </c>
      <c r="B127" s="81" t="s">
        <v>106</v>
      </c>
      <c r="C127" s="83"/>
    </row>
    <row r="128" spans="1:3" s="5" customFormat="1">
      <c r="A128" s="154" t="s">
        <v>379</v>
      </c>
      <c r="B128" s="81" t="s">
        <v>261</v>
      </c>
      <c r="C128" s="83"/>
    </row>
    <row r="129" spans="1:3" s="5" customFormat="1">
      <c r="A129" s="154" t="s">
        <v>379</v>
      </c>
      <c r="B129" s="81" t="s">
        <v>316</v>
      </c>
      <c r="C129" s="83"/>
    </row>
    <row r="130" spans="1:3" s="5" customFormat="1">
      <c r="A130" s="154" t="s">
        <v>379</v>
      </c>
      <c r="B130" s="81" t="s">
        <v>107</v>
      </c>
      <c r="C130" s="83"/>
    </row>
    <row r="131" spans="1:3" s="5" customFormat="1">
      <c r="A131" s="154" t="s">
        <v>379</v>
      </c>
      <c r="B131" s="81" t="s">
        <v>318</v>
      </c>
      <c r="C131" s="83"/>
    </row>
    <row r="132" spans="1:3" s="5" customFormat="1">
      <c r="A132" s="154" t="s">
        <v>379</v>
      </c>
      <c r="B132" s="81" t="s">
        <v>103</v>
      </c>
      <c r="C132" s="83"/>
    </row>
    <row r="133" spans="1:3" s="5" customFormat="1">
      <c r="A133" s="154" t="s">
        <v>379</v>
      </c>
      <c r="B133" s="81" t="s">
        <v>259</v>
      </c>
      <c r="C133" s="83"/>
    </row>
    <row r="134" spans="1:3" s="5" customFormat="1">
      <c r="A134" s="154" t="s">
        <v>379</v>
      </c>
      <c r="B134" s="81" t="s">
        <v>217</v>
      </c>
      <c r="C134" s="83"/>
    </row>
    <row r="135" spans="1:3" s="5" customFormat="1">
      <c r="A135" s="154" t="s">
        <v>379</v>
      </c>
      <c r="B135" s="81" t="s">
        <v>260</v>
      </c>
      <c r="C135" s="83"/>
    </row>
    <row r="136" spans="1:3" s="5" customFormat="1">
      <c r="A136" s="154" t="s">
        <v>379</v>
      </c>
      <c r="B136" s="81" t="s">
        <v>105</v>
      </c>
      <c r="C136" s="83"/>
    </row>
    <row r="137" spans="1:3" s="5" customFormat="1">
      <c r="A137" s="154" t="s">
        <v>379</v>
      </c>
      <c r="B137" s="81" t="s">
        <v>218</v>
      </c>
      <c r="C137" s="83"/>
    </row>
    <row r="138" spans="1:3" s="5" customFormat="1">
      <c r="A138" s="154" t="s">
        <v>379</v>
      </c>
      <c r="B138" s="81" t="s">
        <v>320</v>
      </c>
      <c r="C138" s="83"/>
    </row>
    <row r="139" spans="1:3" s="5" customFormat="1">
      <c r="A139" s="154" t="s">
        <v>379</v>
      </c>
      <c r="B139" s="81" t="s">
        <v>104</v>
      </c>
      <c r="C139" s="83"/>
    </row>
    <row r="140" spans="1:3" s="5" customFormat="1">
      <c r="A140" s="154" t="s">
        <v>379</v>
      </c>
      <c r="B140" s="81" t="s">
        <v>322</v>
      </c>
      <c r="C140" s="83"/>
    </row>
    <row r="141" spans="1:3" s="5" customFormat="1">
      <c r="A141" s="154" t="s">
        <v>379</v>
      </c>
      <c r="B141" s="81" t="s">
        <v>325</v>
      </c>
      <c r="C141" s="83"/>
    </row>
    <row r="142" spans="1:3" s="5" customFormat="1">
      <c r="A142" s="154" t="s">
        <v>379</v>
      </c>
      <c r="B142" s="81" t="s">
        <v>326</v>
      </c>
      <c r="C142" s="83"/>
    </row>
    <row r="143" spans="1:3" s="5" customFormat="1">
      <c r="A143" s="154" t="s">
        <v>379</v>
      </c>
      <c r="B143" s="81" t="s">
        <v>327</v>
      </c>
      <c r="C143" s="83"/>
    </row>
    <row r="144" spans="1:3" s="5" customFormat="1">
      <c r="A144" s="154" t="s">
        <v>379</v>
      </c>
      <c r="B144" s="81" t="s">
        <v>328</v>
      </c>
      <c r="C144" s="83"/>
    </row>
    <row r="145" spans="1:3" s="5" customFormat="1">
      <c r="A145" s="154" t="s">
        <v>379</v>
      </c>
      <c r="B145" s="81" t="s">
        <v>329</v>
      </c>
      <c r="C145" s="83"/>
    </row>
    <row r="146" spans="1:3" s="5" customFormat="1">
      <c r="A146" s="154" t="s">
        <v>379</v>
      </c>
      <c r="B146" s="81" t="s">
        <v>330</v>
      </c>
      <c r="C146" s="83"/>
    </row>
    <row r="147" spans="1:3" s="5" customFormat="1">
      <c r="A147" s="154" t="s">
        <v>379</v>
      </c>
      <c r="B147" s="81" t="s">
        <v>331</v>
      </c>
      <c r="C147" s="83"/>
    </row>
    <row r="148" spans="1:3" s="5" customFormat="1">
      <c r="A148" s="154" t="s">
        <v>379</v>
      </c>
      <c r="B148" s="81" t="s">
        <v>332</v>
      </c>
      <c r="C148" s="83"/>
    </row>
    <row r="149" spans="1:3" s="5" customFormat="1">
      <c r="A149" s="154" t="s">
        <v>379</v>
      </c>
      <c r="B149" s="81" t="s">
        <v>108</v>
      </c>
      <c r="C149" s="83"/>
    </row>
    <row r="150" spans="1:3" s="5" customFormat="1">
      <c r="A150" s="154" t="s">
        <v>379</v>
      </c>
      <c r="B150" s="81" t="s">
        <v>324</v>
      </c>
      <c r="C150" s="83"/>
    </row>
    <row r="151" spans="1:3" s="5" customFormat="1" ht="54">
      <c r="A151" s="154" t="s">
        <v>379</v>
      </c>
      <c r="B151" s="81" t="s">
        <v>54</v>
      </c>
      <c r="C151" s="83" t="s">
        <v>189</v>
      </c>
    </row>
    <row r="152" spans="1:3" s="5" customFormat="1">
      <c r="A152" s="172" t="s">
        <v>423</v>
      </c>
      <c r="B152" s="82" t="s">
        <v>333</v>
      </c>
      <c r="C152" s="83"/>
    </row>
    <row r="153" spans="1:3" s="5" customFormat="1">
      <c r="A153" s="172" t="s">
        <v>423</v>
      </c>
      <c r="B153" s="82" t="s">
        <v>334</v>
      </c>
      <c r="C153" s="83"/>
    </row>
    <row r="154" spans="1:3" s="5" customFormat="1">
      <c r="A154" s="172" t="s">
        <v>423</v>
      </c>
      <c r="B154" s="82" t="s">
        <v>335</v>
      </c>
      <c r="C154" s="83"/>
    </row>
    <row r="155" spans="1:3" s="5" customFormat="1">
      <c r="A155" s="172" t="s">
        <v>423</v>
      </c>
      <c r="B155" s="82" t="s">
        <v>336</v>
      </c>
      <c r="C155" s="83"/>
    </row>
    <row r="156" spans="1:3" s="5" customFormat="1">
      <c r="A156" s="172" t="s">
        <v>423</v>
      </c>
      <c r="B156" s="82" t="s">
        <v>337</v>
      </c>
      <c r="C156" s="83"/>
    </row>
    <row r="157" spans="1:3" s="5" customFormat="1">
      <c r="A157" s="172" t="s">
        <v>423</v>
      </c>
      <c r="B157" s="82" t="s">
        <v>338</v>
      </c>
      <c r="C157" s="83"/>
    </row>
    <row r="158" spans="1:3" s="5" customFormat="1">
      <c r="A158" s="172" t="s">
        <v>423</v>
      </c>
      <c r="B158" s="82" t="s">
        <v>438</v>
      </c>
      <c r="C158" s="83"/>
    </row>
    <row r="159" spans="1:3" s="5" customFormat="1">
      <c r="A159" s="172" t="s">
        <v>423</v>
      </c>
      <c r="B159" s="82" t="s">
        <v>339</v>
      </c>
      <c r="C159" s="83"/>
    </row>
    <row r="160" spans="1:3" s="5" customFormat="1">
      <c r="A160" s="172" t="s">
        <v>423</v>
      </c>
      <c r="B160" s="82" t="s">
        <v>315</v>
      </c>
      <c r="C160" s="83"/>
    </row>
    <row r="161" spans="1:3" s="5" customFormat="1">
      <c r="A161" s="172" t="s">
        <v>423</v>
      </c>
      <c r="B161" s="82" t="s">
        <v>340</v>
      </c>
      <c r="C161" s="83"/>
    </row>
    <row r="162" spans="1:3" s="5" customFormat="1">
      <c r="A162" s="172" t="s">
        <v>423</v>
      </c>
      <c r="B162" s="82" t="s">
        <v>317</v>
      </c>
      <c r="C162" s="83"/>
    </row>
    <row r="163" spans="1:3" s="5" customFormat="1">
      <c r="A163" s="172" t="s">
        <v>423</v>
      </c>
      <c r="B163" s="82" t="s">
        <v>341</v>
      </c>
      <c r="C163" s="83"/>
    </row>
    <row r="164" spans="1:3" s="5" customFormat="1">
      <c r="A164" s="172" t="s">
        <v>423</v>
      </c>
      <c r="B164" s="82" t="s">
        <v>342</v>
      </c>
      <c r="C164" s="83"/>
    </row>
    <row r="165" spans="1:3" s="5" customFormat="1">
      <c r="A165" s="172" t="s">
        <v>423</v>
      </c>
      <c r="B165" s="82" t="s">
        <v>343</v>
      </c>
      <c r="C165" s="83"/>
    </row>
    <row r="166" spans="1:3" s="5" customFormat="1">
      <c r="A166" s="172" t="s">
        <v>423</v>
      </c>
      <c r="B166" s="81" t="s">
        <v>260</v>
      </c>
      <c r="C166" s="83"/>
    </row>
    <row r="167" spans="1:3" s="5" customFormat="1">
      <c r="A167" s="172" t="s">
        <v>423</v>
      </c>
      <c r="B167" s="82" t="s">
        <v>344</v>
      </c>
      <c r="C167" s="83"/>
    </row>
    <row r="168" spans="1:3" s="5" customFormat="1">
      <c r="A168" s="172" t="s">
        <v>423</v>
      </c>
      <c r="B168" s="82" t="s">
        <v>345</v>
      </c>
      <c r="C168" s="83"/>
    </row>
    <row r="169" spans="1:3" s="5" customFormat="1">
      <c r="A169" s="172" t="s">
        <v>423</v>
      </c>
      <c r="B169" s="82" t="s">
        <v>319</v>
      </c>
      <c r="C169" s="83"/>
    </row>
    <row r="170" spans="1:3" s="5" customFormat="1">
      <c r="A170" s="172" t="s">
        <v>423</v>
      </c>
      <c r="B170" s="82" t="s">
        <v>321</v>
      </c>
      <c r="C170" s="83"/>
    </row>
    <row r="171" spans="1:3" s="5" customFormat="1">
      <c r="A171" s="172" t="s">
        <v>423</v>
      </c>
      <c r="B171" s="82" t="s">
        <v>346</v>
      </c>
      <c r="C171" s="83"/>
    </row>
    <row r="172" spans="1:3" s="5" customFormat="1">
      <c r="A172" s="172" t="s">
        <v>423</v>
      </c>
      <c r="B172" s="82" t="s">
        <v>325</v>
      </c>
      <c r="C172" s="83"/>
    </row>
    <row r="173" spans="1:3" s="5" customFormat="1">
      <c r="A173" s="172" t="s">
        <v>423</v>
      </c>
      <c r="B173" s="82" t="s">
        <v>370</v>
      </c>
      <c r="C173" s="83"/>
    </row>
    <row r="174" spans="1:3" s="5" customFormat="1">
      <c r="A174" s="172" t="s">
        <v>423</v>
      </c>
      <c r="B174" s="82" t="s">
        <v>326</v>
      </c>
      <c r="C174" s="83"/>
    </row>
    <row r="175" spans="1:3" s="5" customFormat="1">
      <c r="A175" s="172" t="s">
        <v>423</v>
      </c>
      <c r="B175" s="81" t="s">
        <v>327</v>
      </c>
      <c r="C175" s="83"/>
    </row>
    <row r="176" spans="1:3" s="5" customFormat="1">
      <c r="A176" s="172" t="s">
        <v>423</v>
      </c>
      <c r="B176" s="82" t="s">
        <v>328</v>
      </c>
      <c r="C176" s="83"/>
    </row>
    <row r="177" spans="1:3" s="5" customFormat="1">
      <c r="A177" s="172" t="s">
        <v>423</v>
      </c>
      <c r="B177" s="82" t="s">
        <v>329</v>
      </c>
      <c r="C177" s="83"/>
    </row>
    <row r="178" spans="1:3" s="5" customFormat="1">
      <c r="A178" s="172" t="s">
        <v>423</v>
      </c>
      <c r="B178" s="82" t="s">
        <v>330</v>
      </c>
      <c r="C178" s="83"/>
    </row>
    <row r="179" spans="1:3" s="5" customFormat="1">
      <c r="A179" s="172" t="s">
        <v>423</v>
      </c>
      <c r="B179" s="82" t="s">
        <v>331</v>
      </c>
      <c r="C179" s="83"/>
    </row>
    <row r="180" spans="1:3" s="5" customFormat="1">
      <c r="A180" s="172" t="s">
        <v>423</v>
      </c>
      <c r="B180" s="82" t="s">
        <v>332</v>
      </c>
      <c r="C180" s="83"/>
    </row>
    <row r="181" spans="1:3" s="5" customFormat="1">
      <c r="A181" s="172" t="s">
        <v>423</v>
      </c>
      <c r="B181" s="82" t="s">
        <v>347</v>
      </c>
      <c r="C181" s="83"/>
    </row>
    <row r="182" spans="1:3" s="5" customFormat="1">
      <c r="A182" s="172" t="s">
        <v>423</v>
      </c>
      <c r="B182" s="82" t="s">
        <v>323</v>
      </c>
      <c r="C182" s="83"/>
    </row>
    <row r="183" spans="1:3" s="5" customFormat="1">
      <c r="A183" s="172" t="s">
        <v>423</v>
      </c>
      <c r="B183" s="82" t="s">
        <v>348</v>
      </c>
      <c r="C183" s="83"/>
    </row>
    <row r="184" spans="1:3" s="5" customFormat="1" ht="54">
      <c r="A184" s="172" t="s">
        <v>423</v>
      </c>
      <c r="B184" s="82" t="s">
        <v>349</v>
      </c>
      <c r="C184" s="83" t="s">
        <v>189</v>
      </c>
    </row>
    <row r="185" spans="1:3" s="5" customFormat="1">
      <c r="A185" s="141" t="s">
        <v>55</v>
      </c>
      <c r="B185" s="82" t="s">
        <v>56</v>
      </c>
      <c r="C185" s="83"/>
    </row>
    <row r="186" spans="1:3" s="5" customFormat="1">
      <c r="A186" s="141" t="s">
        <v>55</v>
      </c>
      <c r="B186" s="82" t="s">
        <v>264</v>
      </c>
      <c r="C186" s="83"/>
    </row>
    <row r="187" spans="1:3" s="5" customFormat="1">
      <c r="A187" s="141" t="s">
        <v>73</v>
      </c>
      <c r="B187" s="82" t="s">
        <v>74</v>
      </c>
      <c r="C187" s="83" t="s">
        <v>99</v>
      </c>
    </row>
    <row r="188" spans="1:3">
      <c r="A188" s="140" t="s">
        <v>77</v>
      </c>
      <c r="B188" s="82" t="s">
        <v>80</v>
      </c>
      <c r="C188" s="83"/>
    </row>
    <row r="189" spans="1:3">
      <c r="A189" s="140" t="s">
        <v>77</v>
      </c>
      <c r="B189" s="82" t="s">
        <v>81</v>
      </c>
      <c r="C189" s="83"/>
    </row>
    <row r="190" spans="1:3">
      <c r="A190" s="143" t="s">
        <v>77</v>
      </c>
      <c r="B190" s="84" t="s">
        <v>192</v>
      </c>
      <c r="C190" s="85"/>
    </row>
    <row r="191" spans="1:3">
      <c r="A191" s="143" t="s">
        <v>77</v>
      </c>
      <c r="B191" s="84" t="s">
        <v>436</v>
      </c>
      <c r="C191" s="85"/>
    </row>
    <row r="192" spans="1:3">
      <c r="A192" s="140" t="s">
        <v>77</v>
      </c>
      <c r="B192" s="82" t="s">
        <v>82</v>
      </c>
      <c r="C192" s="83"/>
    </row>
    <row r="193" spans="1:3">
      <c r="A193" s="140" t="s">
        <v>77</v>
      </c>
      <c r="B193" s="82" t="s">
        <v>298</v>
      </c>
      <c r="C193" s="83"/>
    </row>
    <row r="194" spans="1:3">
      <c r="A194" s="142" t="s">
        <v>77</v>
      </c>
      <c r="B194" s="84" t="s">
        <v>84</v>
      </c>
      <c r="C194" s="85"/>
    </row>
    <row r="195" spans="1:3">
      <c r="A195" s="140" t="s">
        <v>77</v>
      </c>
      <c r="B195" s="82" t="s">
        <v>437</v>
      </c>
      <c r="C195" s="83"/>
    </row>
    <row r="196" spans="1:3">
      <c r="A196" s="140" t="s">
        <v>77</v>
      </c>
      <c r="B196" s="82" t="s">
        <v>83</v>
      </c>
      <c r="C196" s="83" t="s">
        <v>300</v>
      </c>
    </row>
    <row r="197" spans="1:3">
      <c r="A197" s="142" t="s">
        <v>77</v>
      </c>
      <c r="B197" s="84" t="s">
        <v>85</v>
      </c>
      <c r="C197" s="85"/>
    </row>
    <row r="198" spans="1:3">
      <c r="A198" s="142" t="s">
        <v>77</v>
      </c>
      <c r="B198" s="84" t="s">
        <v>301</v>
      </c>
      <c r="C198" s="85"/>
    </row>
    <row r="199" spans="1:3">
      <c r="A199" s="142" t="s">
        <v>77</v>
      </c>
      <c r="B199" s="84" t="s">
        <v>79</v>
      </c>
      <c r="C199" s="85"/>
    </row>
    <row r="200" spans="1:3">
      <c r="A200" s="142" t="s">
        <v>77</v>
      </c>
      <c r="B200" s="84" t="s">
        <v>302</v>
      </c>
      <c r="C200" s="85"/>
    </row>
    <row r="201" spans="1:3">
      <c r="A201" s="143" t="s">
        <v>77</v>
      </c>
      <c r="B201" s="84" t="s">
        <v>78</v>
      </c>
      <c r="C201" s="85"/>
    </row>
    <row r="202" spans="1:3">
      <c r="A202" s="143" t="s">
        <v>77</v>
      </c>
      <c r="B202" s="84" t="s">
        <v>303</v>
      </c>
      <c r="C202" s="85"/>
    </row>
    <row r="203" spans="1:3">
      <c r="A203" s="142" t="s">
        <v>299</v>
      </c>
      <c r="B203" s="84" t="s">
        <v>304</v>
      </c>
      <c r="C203" s="85"/>
    </row>
    <row r="204" spans="1:3">
      <c r="A204" s="142" t="s">
        <v>77</v>
      </c>
      <c r="B204" s="84" t="s">
        <v>459</v>
      </c>
      <c r="C204" s="85"/>
    </row>
    <row r="205" spans="1:3">
      <c r="A205" s="143" t="s">
        <v>77</v>
      </c>
      <c r="B205" s="86" t="s">
        <v>57</v>
      </c>
      <c r="C205" s="85" t="s">
        <v>41</v>
      </c>
    </row>
    <row r="206" spans="1:3">
      <c r="A206" s="143" t="s">
        <v>77</v>
      </c>
      <c r="B206" s="84" t="s">
        <v>219</v>
      </c>
      <c r="C206" s="85" t="s">
        <v>41</v>
      </c>
    </row>
    <row r="207" spans="1:3">
      <c r="A207" s="143" t="s">
        <v>77</v>
      </c>
      <c r="B207" s="84" t="s">
        <v>220</v>
      </c>
      <c r="C207" s="85" t="s">
        <v>41</v>
      </c>
    </row>
    <row r="208" spans="1:3" ht="36">
      <c r="A208" s="144" t="s">
        <v>58</v>
      </c>
      <c r="B208" s="88" t="s">
        <v>75</v>
      </c>
      <c r="C208" s="89" t="s">
        <v>112</v>
      </c>
    </row>
    <row r="209" spans="1:3" ht="36">
      <c r="A209" s="144" t="s">
        <v>58</v>
      </c>
      <c r="B209" s="88" t="s">
        <v>76</v>
      </c>
      <c r="C209" s="89" t="s">
        <v>112</v>
      </c>
    </row>
    <row r="210" spans="1:3" ht="36">
      <c r="A210" s="145" t="s">
        <v>58</v>
      </c>
      <c r="B210" s="88" t="s">
        <v>439</v>
      </c>
      <c r="C210" s="89" t="s">
        <v>112</v>
      </c>
    </row>
    <row r="211" spans="1:3">
      <c r="A211" s="146" t="s">
        <v>59</v>
      </c>
      <c r="B211" s="88" t="s">
        <v>109</v>
      </c>
      <c r="C211" s="89"/>
    </row>
    <row r="212" spans="1:3">
      <c r="A212" s="146" t="s">
        <v>59</v>
      </c>
      <c r="B212" s="88" t="s">
        <v>110</v>
      </c>
      <c r="C212" s="90" t="s">
        <v>114</v>
      </c>
    </row>
    <row r="213" spans="1:3">
      <c r="A213" s="146" t="s">
        <v>59</v>
      </c>
      <c r="B213" s="88" t="s">
        <v>111</v>
      </c>
      <c r="C213" s="89"/>
    </row>
    <row r="214" spans="1:3">
      <c r="A214" s="146" t="s">
        <v>59</v>
      </c>
      <c r="B214" s="88" t="s">
        <v>60</v>
      </c>
      <c r="C214" s="90" t="s">
        <v>305</v>
      </c>
    </row>
    <row r="215" spans="1:3">
      <c r="A215" s="146" t="s">
        <v>59</v>
      </c>
      <c r="B215" s="88" t="s">
        <v>8</v>
      </c>
      <c r="C215" s="89"/>
    </row>
    <row r="216" spans="1:3">
      <c r="A216" s="146" t="s">
        <v>59</v>
      </c>
      <c r="B216" s="88" t="s">
        <v>61</v>
      </c>
      <c r="C216" s="89"/>
    </row>
    <row r="217" spans="1:3">
      <c r="A217" s="146" t="s">
        <v>59</v>
      </c>
      <c r="B217" s="87" t="s">
        <v>62</v>
      </c>
      <c r="C217" s="89"/>
    </row>
    <row r="218" spans="1:3">
      <c r="A218" s="146" t="s">
        <v>59</v>
      </c>
      <c r="B218" s="87" t="s">
        <v>9</v>
      </c>
      <c r="C218" s="89"/>
    </row>
    <row r="219" spans="1:3" ht="90">
      <c r="A219" s="147" t="s">
        <v>63</v>
      </c>
      <c r="B219" s="87" t="s">
        <v>64</v>
      </c>
      <c r="C219" s="90" t="s">
        <v>306</v>
      </c>
    </row>
    <row r="220" spans="1:3" ht="54">
      <c r="A220" s="147" t="s">
        <v>63</v>
      </c>
      <c r="B220" s="88" t="s">
        <v>424</v>
      </c>
      <c r="C220" s="90" t="s">
        <v>426</v>
      </c>
    </row>
    <row r="221" spans="1:3" ht="54">
      <c r="A221" s="147" t="s">
        <v>63</v>
      </c>
      <c r="B221" s="88" t="s">
        <v>425</v>
      </c>
      <c r="C221" s="90" t="s">
        <v>427</v>
      </c>
    </row>
    <row r="222" spans="1:3" ht="36">
      <c r="A222" s="175" t="s">
        <v>63</v>
      </c>
      <c r="B222" s="88" t="s">
        <v>428</v>
      </c>
      <c r="C222" s="90" t="s">
        <v>429</v>
      </c>
    </row>
    <row r="223" spans="1:3" ht="54">
      <c r="A223" s="147" t="s">
        <v>63</v>
      </c>
      <c r="B223" s="87" t="s">
        <v>65</v>
      </c>
      <c r="C223" s="90" t="s">
        <v>307</v>
      </c>
    </row>
    <row r="224" spans="1:3" ht="54">
      <c r="A224" s="149" t="s">
        <v>290</v>
      </c>
      <c r="B224" s="87" t="s">
        <v>11</v>
      </c>
      <c r="C224" s="90" t="s">
        <v>308</v>
      </c>
    </row>
    <row r="225" spans="1:3">
      <c r="A225" s="149" t="s">
        <v>290</v>
      </c>
      <c r="B225" s="88" t="s">
        <v>190</v>
      </c>
      <c r="C225" s="90" t="s">
        <v>187</v>
      </c>
    </row>
    <row r="226" spans="1:3">
      <c r="A226" s="148" t="s">
        <v>290</v>
      </c>
      <c r="B226" s="87" t="s">
        <v>10</v>
      </c>
      <c r="C226" s="90" t="s">
        <v>186</v>
      </c>
    </row>
    <row r="227" spans="1:3">
      <c r="A227" s="149" t="s">
        <v>290</v>
      </c>
      <c r="B227" s="88" t="s">
        <v>455</v>
      </c>
      <c r="C227" s="90" t="s">
        <v>114</v>
      </c>
    </row>
    <row r="228" spans="1:3" s="5" customFormat="1">
      <c r="A228" s="149" t="s">
        <v>290</v>
      </c>
      <c r="B228" s="88" t="s">
        <v>113</v>
      </c>
      <c r="C228" s="90" t="s">
        <v>114</v>
      </c>
    </row>
    <row r="229" spans="1:3" s="5" customFormat="1">
      <c r="A229" s="149" t="s">
        <v>290</v>
      </c>
      <c r="B229" s="88" t="s">
        <v>458</v>
      </c>
      <c r="C229" s="90" t="s">
        <v>114</v>
      </c>
    </row>
    <row r="230" spans="1:3" s="5" customFormat="1">
      <c r="A230" s="149" t="s">
        <v>290</v>
      </c>
      <c r="B230" s="88" t="s">
        <v>68</v>
      </c>
      <c r="C230" s="90" t="s">
        <v>114</v>
      </c>
    </row>
    <row r="231" spans="1:3" s="5" customFormat="1">
      <c r="A231" s="149" t="s">
        <v>290</v>
      </c>
      <c r="B231" s="87" t="s">
        <v>66</v>
      </c>
      <c r="C231" s="90" t="s">
        <v>114</v>
      </c>
    </row>
    <row r="232" spans="1:3" s="5" customFormat="1">
      <c r="A232" s="149" t="s">
        <v>290</v>
      </c>
      <c r="B232" s="87" t="s">
        <v>67</v>
      </c>
      <c r="C232" s="89" t="s">
        <v>114</v>
      </c>
    </row>
    <row r="233" spans="1:3" s="5" customFormat="1">
      <c r="A233" s="149" t="s">
        <v>290</v>
      </c>
      <c r="B233" s="87" t="s">
        <v>69</v>
      </c>
      <c r="C233" s="89" t="s">
        <v>114</v>
      </c>
    </row>
    <row r="234" spans="1:3" s="5" customFormat="1">
      <c r="A234" s="150" t="s">
        <v>134</v>
      </c>
      <c r="B234" s="91" t="s">
        <v>12</v>
      </c>
      <c r="C234" s="92" t="s">
        <v>70</v>
      </c>
    </row>
    <row r="235" spans="1:3">
      <c r="A235" s="150" t="s">
        <v>134</v>
      </c>
      <c r="B235" s="91" t="s">
        <v>115</v>
      </c>
      <c r="C235" s="92"/>
    </row>
    <row r="236" spans="1:3">
      <c r="A236" s="150" t="s">
        <v>134</v>
      </c>
      <c r="B236" s="91" t="s">
        <v>13</v>
      </c>
      <c r="C236" s="92"/>
    </row>
    <row r="237" spans="1:3">
      <c r="A237" s="150" t="s">
        <v>134</v>
      </c>
      <c r="B237" s="91" t="s">
        <v>137</v>
      </c>
      <c r="C237" s="92" t="s">
        <v>310</v>
      </c>
    </row>
    <row r="238" spans="1:3">
      <c r="A238" s="150" t="s">
        <v>134</v>
      </c>
      <c r="B238" s="91" t="s">
        <v>135</v>
      </c>
      <c r="C238" s="92" t="s">
        <v>309</v>
      </c>
    </row>
    <row r="239" spans="1:3">
      <c r="A239" s="150" t="s">
        <v>134</v>
      </c>
      <c r="B239" s="91" t="s">
        <v>136</v>
      </c>
      <c r="C239" s="92" t="s">
        <v>309</v>
      </c>
    </row>
    <row r="240" spans="1:3">
      <c r="A240" s="151" t="s">
        <v>312</v>
      </c>
      <c r="B240" s="88" t="s">
        <v>188</v>
      </c>
      <c r="C240" s="89" t="s">
        <v>127</v>
      </c>
    </row>
    <row r="241" spans="1:3">
      <c r="A241" s="152" t="s">
        <v>311</v>
      </c>
      <c r="B241" s="87" t="s">
        <v>126</v>
      </c>
      <c r="C241" s="89" t="s">
        <v>127</v>
      </c>
    </row>
    <row r="242" spans="1:3">
      <c r="A242" s="152" t="s">
        <v>311</v>
      </c>
      <c r="B242" s="87" t="s">
        <v>128</v>
      </c>
      <c r="C242" s="89" t="s">
        <v>129</v>
      </c>
    </row>
    <row r="243" spans="1:3">
      <c r="A243" s="153" t="s">
        <v>311</v>
      </c>
      <c r="B243" s="86" t="s">
        <v>130</v>
      </c>
      <c r="C243" s="86" t="s">
        <v>131</v>
      </c>
    </row>
    <row r="244" spans="1:3">
      <c r="A244" s="153" t="s">
        <v>311</v>
      </c>
      <c r="B244" s="86" t="s">
        <v>132</v>
      </c>
      <c r="C244" s="86" t="s">
        <v>133</v>
      </c>
    </row>
    <row r="245" spans="1:3">
      <c r="A245" s="170" t="s">
        <v>420</v>
      </c>
      <c r="B245" s="168" t="s">
        <v>416</v>
      </c>
      <c r="C245" s="169"/>
    </row>
    <row r="246" spans="1:3">
      <c r="A246" s="170" t="s">
        <v>420</v>
      </c>
      <c r="B246" s="168" t="s">
        <v>417</v>
      </c>
      <c r="C246" s="169"/>
    </row>
    <row r="247" spans="1:3">
      <c r="A247" s="170" t="s">
        <v>420</v>
      </c>
      <c r="B247" s="168" t="s">
        <v>418</v>
      </c>
      <c r="C247" s="169"/>
    </row>
    <row r="248" spans="1:3">
      <c r="A248" s="170" t="s">
        <v>420</v>
      </c>
      <c r="B248" s="168" t="s">
        <v>419</v>
      </c>
      <c r="C248" s="169"/>
    </row>
  </sheetData>
  <sheetProtection autoFilter="0"/>
  <autoFilter ref="A1:C239" xr:uid="{00000000-0009-0000-0000-00000D000000}"/>
  <customSheetViews>
    <customSheetView guid="{1931C2DD-0477-40D3-ABFA-7C96E25F8814}" scale="80" fitToPage="1" showAutoFilter="1" state="hidden">
      <pane ySplit="1" topLeftCell="A5" activePane="bottomLeft" state="frozen"/>
      <selection pane="bottomLeft" activeCell="D25" sqref="D25"/>
      <pageMargins left="0.7" right="0.7" top="0.75" bottom="0.75" header="0.3" footer="0.3"/>
      <pageSetup paperSize="9" scale="41" orientation="portrait" r:id="rId1"/>
      <autoFilter ref="A1:E91" xr:uid="{78562EC1-17FC-4DF1-B254-A7CF60008C55}"/>
    </customSheetView>
  </customSheetViews>
  <phoneticPr fontId="5"/>
  <pageMargins left="0.78740157480314965" right="0.78740157480314965" top="0.78740157480314965" bottom="0.78740157480314965" header="0.31496062992125984" footer="0.78740157480314965"/>
  <pageSetup paperSize="9" scale="56" orientation="portrait" r:id="rId2"/>
  <headerFooter scaleWithDoc="0">
    <oddFooter>&amp;R&amp;"ＭＳ ゴシック,標準"&amp;12整理番号：（事務局記入欄）</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C0C0C0"/>
  </sheetPr>
  <dimension ref="A1:I20"/>
  <sheetViews>
    <sheetView workbookViewId="0">
      <selection activeCell="G6" sqref="G6:J6"/>
    </sheetView>
  </sheetViews>
  <sheetFormatPr defaultRowHeight="18"/>
  <cols>
    <col min="1" max="6" width="11.9140625" customWidth="1"/>
    <col min="7" max="8" width="20.9140625" customWidth="1"/>
    <col min="9" max="9" width="35" customWidth="1"/>
  </cols>
  <sheetData>
    <row r="1" spans="1:9" ht="78">
      <c r="A1" s="7" t="s">
        <v>212</v>
      </c>
      <c r="B1" s="7" t="s">
        <v>213</v>
      </c>
      <c r="C1" s="7" t="s">
        <v>406</v>
      </c>
      <c r="D1" s="7" t="s">
        <v>409</v>
      </c>
      <c r="E1" s="7" t="s">
        <v>407</v>
      </c>
      <c r="F1" s="7" t="s">
        <v>408</v>
      </c>
      <c r="G1" s="7" t="s">
        <v>412</v>
      </c>
      <c r="H1" s="7" t="s">
        <v>413</v>
      </c>
      <c r="I1" s="7" t="s">
        <v>214</v>
      </c>
    </row>
    <row r="2" spans="1:9">
      <c r="A2" s="6"/>
      <c r="B2" s="6"/>
      <c r="C2" s="6"/>
      <c r="D2" s="6"/>
      <c r="E2" s="6"/>
      <c r="F2" s="72"/>
    </row>
    <row r="3" spans="1:9">
      <c r="A3" s="6"/>
      <c r="B3" s="6"/>
      <c r="C3" s="6"/>
      <c r="D3" s="6"/>
      <c r="E3" s="6"/>
      <c r="F3" s="72"/>
    </row>
    <row r="4" spans="1:9" ht="36">
      <c r="A4" s="72" t="s">
        <v>236</v>
      </c>
      <c r="B4" s="72" t="s">
        <v>237</v>
      </c>
      <c r="C4" s="72" t="s">
        <v>238</v>
      </c>
      <c r="D4" s="72" t="s">
        <v>238</v>
      </c>
      <c r="E4" s="72" t="s">
        <v>238</v>
      </c>
      <c r="F4" s="72" t="s">
        <v>238</v>
      </c>
      <c r="G4" s="72" t="s">
        <v>239</v>
      </c>
      <c r="H4" s="72" t="s">
        <v>239</v>
      </c>
      <c r="I4" s="179" t="s">
        <v>444</v>
      </c>
    </row>
    <row r="5" spans="1:9" ht="36">
      <c r="A5" s="72" t="s">
        <v>215</v>
      </c>
      <c r="B5" s="72" t="s">
        <v>193</v>
      </c>
      <c r="C5" s="72" t="s">
        <v>194</v>
      </c>
      <c r="D5" s="72" t="s">
        <v>194</v>
      </c>
      <c r="E5" s="72" t="s">
        <v>194</v>
      </c>
      <c r="F5" s="72" t="s">
        <v>194</v>
      </c>
      <c r="G5" s="72" t="s">
        <v>195</v>
      </c>
      <c r="H5" s="72" t="s">
        <v>195</v>
      </c>
      <c r="I5" s="179" t="s">
        <v>443</v>
      </c>
    </row>
    <row r="6" spans="1:9">
      <c r="A6" s="72" t="s">
        <v>243</v>
      </c>
      <c r="B6" s="72" t="s">
        <v>241</v>
      </c>
      <c r="C6" s="72" t="s">
        <v>242</v>
      </c>
      <c r="D6" s="72" t="s">
        <v>242</v>
      </c>
      <c r="E6" s="72" t="s">
        <v>242</v>
      </c>
      <c r="F6" s="72" t="s">
        <v>242</v>
      </c>
      <c r="G6" s="72" t="s">
        <v>244</v>
      </c>
      <c r="H6" s="72" t="s">
        <v>244</v>
      </c>
    </row>
    <row r="7" spans="1:9">
      <c r="A7" s="6" t="s">
        <v>196</v>
      </c>
      <c r="B7" s="6" t="s">
        <v>197</v>
      </c>
      <c r="C7" s="6" t="s">
        <v>216</v>
      </c>
      <c r="D7" s="6" t="s">
        <v>216</v>
      </c>
      <c r="E7" s="6" t="s">
        <v>216</v>
      </c>
      <c r="F7" s="6" t="s">
        <v>216</v>
      </c>
      <c r="G7" s="6" t="s">
        <v>198</v>
      </c>
      <c r="H7" s="6" t="s">
        <v>198</v>
      </c>
    </row>
    <row r="8" spans="1:9">
      <c r="A8" s="6" t="s">
        <v>221</v>
      </c>
      <c r="B8" s="6" t="s">
        <v>199</v>
      </c>
      <c r="C8" s="6" t="s">
        <v>199</v>
      </c>
      <c r="D8" s="6" t="s">
        <v>199</v>
      </c>
      <c r="E8" s="6" t="s">
        <v>199</v>
      </c>
      <c r="F8" s="6" t="s">
        <v>199</v>
      </c>
      <c r="G8" s="6" t="s">
        <v>200</v>
      </c>
      <c r="H8" s="6" t="s">
        <v>200</v>
      </c>
    </row>
    <row r="9" spans="1:9">
      <c r="A9" s="6" t="s">
        <v>222</v>
      </c>
      <c r="B9" s="6"/>
      <c r="C9" s="6"/>
      <c r="E9" s="6"/>
      <c r="F9" s="6"/>
      <c r="G9" s="6" t="s">
        <v>201</v>
      </c>
      <c r="H9" s="6" t="s">
        <v>201</v>
      </c>
    </row>
    <row r="10" spans="1:9">
      <c r="A10" s="6"/>
      <c r="B10" s="6"/>
      <c r="C10" s="6"/>
      <c r="E10" s="6"/>
      <c r="F10" s="6"/>
      <c r="G10" s="6" t="s">
        <v>202</v>
      </c>
      <c r="H10" s="6" t="s">
        <v>202</v>
      </c>
    </row>
    <row r="11" spans="1:9">
      <c r="A11" s="6"/>
      <c r="B11" s="6"/>
      <c r="C11" s="6"/>
      <c r="E11" s="6"/>
      <c r="F11" s="6"/>
      <c r="G11" s="6" t="s">
        <v>203</v>
      </c>
      <c r="H11" s="6" t="s">
        <v>203</v>
      </c>
    </row>
    <row r="12" spans="1:9">
      <c r="A12" s="6"/>
      <c r="B12" s="6"/>
      <c r="C12" s="6"/>
      <c r="E12" s="6"/>
      <c r="F12" s="6"/>
      <c r="G12" s="6" t="s">
        <v>204</v>
      </c>
      <c r="H12" s="6" t="s">
        <v>204</v>
      </c>
    </row>
    <row r="13" spans="1:9">
      <c r="A13" s="6"/>
      <c r="B13" s="6"/>
      <c r="C13" s="6"/>
      <c r="E13" s="6"/>
      <c r="F13" s="6"/>
      <c r="G13" s="6" t="s">
        <v>205</v>
      </c>
      <c r="H13" s="6"/>
    </row>
    <row r="14" spans="1:9">
      <c r="A14" s="6"/>
      <c r="B14" s="6"/>
      <c r="C14" s="6"/>
      <c r="E14" s="6"/>
      <c r="F14" s="6"/>
      <c r="G14" s="6" t="s">
        <v>206</v>
      </c>
      <c r="H14" s="6"/>
    </row>
    <row r="15" spans="1:9">
      <c r="A15" s="6"/>
      <c r="B15" s="6"/>
      <c r="C15" s="6"/>
      <c r="E15" s="6"/>
      <c r="F15" s="6"/>
      <c r="G15" s="6" t="s">
        <v>207</v>
      </c>
      <c r="H15" s="6"/>
    </row>
    <row r="16" spans="1:9">
      <c r="A16" s="6"/>
      <c r="B16" s="6"/>
      <c r="C16" s="6"/>
      <c r="E16" s="6"/>
      <c r="F16" s="6"/>
      <c r="G16" s="6" t="s">
        <v>208</v>
      </c>
      <c r="H16" s="6"/>
    </row>
    <row r="17" spans="1:8">
      <c r="A17" s="6"/>
      <c r="B17" s="6"/>
      <c r="C17" s="6"/>
      <c r="E17" s="6"/>
      <c r="F17" s="6"/>
      <c r="G17" s="6" t="s">
        <v>209</v>
      </c>
      <c r="H17" s="6"/>
    </row>
    <row r="18" spans="1:8">
      <c r="A18" s="6"/>
      <c r="B18" s="6"/>
      <c r="C18" s="6"/>
      <c r="E18" s="6"/>
      <c r="F18" s="6"/>
      <c r="G18" s="7" t="s">
        <v>210</v>
      </c>
      <c r="H18" s="7"/>
    </row>
    <row r="19" spans="1:8">
      <c r="A19" s="7"/>
      <c r="B19" s="7"/>
      <c r="C19" s="7"/>
      <c r="E19" s="6"/>
      <c r="F19" s="7"/>
      <c r="G19" s="7" t="s">
        <v>211</v>
      </c>
      <c r="H19" s="7"/>
    </row>
    <row r="20" spans="1:8">
      <c r="A20" s="7"/>
      <c r="B20" s="7"/>
      <c r="C20" s="7"/>
      <c r="D20" s="6"/>
      <c r="E20" s="7"/>
      <c r="F20" s="7"/>
    </row>
  </sheetData>
  <phoneticPr fontId="13"/>
  <pageMargins left="0.78740157480314965" right="0.78740157480314965" top="0.78740157480314965" bottom="0.78740157480314965" header="0.31496062992125984" footer="0.78740157480314965"/>
  <pageSetup paperSize="9" scale="56" orientation="portrait" horizontalDpi="4294967293" verticalDpi="0"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39</vt:i4>
      </vt:variant>
    </vt:vector>
  </HeadingPairs>
  <TitlesOfParts>
    <vt:vector size="46" baseType="lpstr">
      <vt:lpstr>総表</vt:lpstr>
      <vt:lpstr>個表</vt:lpstr>
      <vt:lpstr>収入</vt:lpstr>
      <vt:lpstr>別紙　入場料詳細</vt:lpstr>
      <vt:lpstr>支出</vt:lpstr>
      <vt:lpstr>《非表示》記載可能経費一覧</vt:lpstr>
      <vt:lpstr>《非表示》分野・ジャンル</vt:lpstr>
      <vt:lpstr>《非表示》記載可能経費一覧!Print_Area</vt:lpstr>
      <vt:lpstr>個表!Print_Area</vt:lpstr>
      <vt:lpstr>支出!Print_Area</vt:lpstr>
      <vt:lpstr>収入!Print_Area</vt:lpstr>
      <vt:lpstr>総表!Print_Area</vt:lpstr>
      <vt:lpstr>'別紙　入場料詳細'!Print_Area</vt:lpstr>
      <vt:lpstr>収入!Print_Titles</vt:lpstr>
      <vt:lpstr>支出!運搬費</vt:lpstr>
      <vt:lpstr>支出!演_音楽費</vt:lpstr>
      <vt:lpstr>支出!演_出演費</vt:lpstr>
      <vt:lpstr>支出!演_文芸費</vt:lpstr>
      <vt:lpstr>支出!音_音楽費</vt:lpstr>
      <vt:lpstr>支出!音_出演費</vt:lpstr>
      <vt:lpstr>支出!音_文芸費</vt:lpstr>
      <vt:lpstr>支出!会場費</vt:lpstr>
      <vt:lpstr>活動区分</vt:lpstr>
      <vt:lpstr>支出!感染症対策費</vt:lpstr>
      <vt:lpstr>支出!記録・配信費</vt:lpstr>
      <vt:lpstr>現代舞台芸術創造普及活動・演劇</vt:lpstr>
      <vt:lpstr>現代舞台芸術創造普及活動・演劇__①一般枠</vt:lpstr>
      <vt:lpstr>現代舞台芸術創造普及活動・演劇__②ネクストステージ_観客拡充_枠</vt:lpstr>
      <vt:lpstr>現代舞台芸術創造普及活動・演劇__③新設劇団枠</vt:lpstr>
      <vt:lpstr>現代舞台芸術創造普及活動・演劇__④全国普及枠</vt:lpstr>
      <vt:lpstr>現代舞台芸術創造普及活動・音楽</vt:lpstr>
      <vt:lpstr>現代舞台芸術創造普及活動・舞踊</vt:lpstr>
      <vt:lpstr>支出!謝金</vt:lpstr>
      <vt:lpstr>支出!宣伝・印刷費</vt:lpstr>
      <vt:lpstr>多_音楽費</vt:lpstr>
      <vt:lpstr>多_作品料</vt:lpstr>
      <vt:lpstr>多_出演費</vt:lpstr>
      <vt:lpstr>多_文芸費</vt:lpstr>
      <vt:lpstr>多分野共同等芸術創造活動</vt:lpstr>
      <vt:lpstr>伝統芸能の公開活動【①一般枠】</vt:lpstr>
      <vt:lpstr>伝統芸能の公開活動【②全国普及枠】</vt:lpstr>
      <vt:lpstr>支出!舞_音楽費</vt:lpstr>
      <vt:lpstr>支出!舞_出演費</vt:lpstr>
      <vt:lpstr>支出!舞_文芸費</vt:lpstr>
      <vt:lpstr>支出!舞台費</vt:lpstr>
      <vt:lpstr>支出!旅費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ito miki</cp:lastModifiedBy>
  <cp:lastPrinted>2022-03-30T09:57:43Z</cp:lastPrinted>
  <dcterms:created xsi:type="dcterms:W3CDTF">2020-08-12T01:57:30Z</dcterms:created>
  <dcterms:modified xsi:type="dcterms:W3CDTF">2022-03-30T09:58:22Z</dcterms:modified>
</cp:coreProperties>
</file>