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5\04_実績報告書(中止廃止、申請取下げ)\01_基金\"/>
    </mc:Choice>
  </mc:AlternateContent>
  <xr:revisionPtr revIDLastSave="0" documentId="13_ncr:1_{14A40D51-0897-490D-90A8-4BA3E9368DFE}" xr6:coauthVersionLast="47" xr6:coauthVersionMax="47" xr10:uidLastSave="{00000000-0000-0000-0000-000000000000}"/>
  <bookViews>
    <workbookView xWindow="1935" yWindow="2820" windowWidth="21600" windowHeight="11385" tabRatio="909" xr2:uid="{00000000-000D-0000-FFFF-FFFF00000000}"/>
  </bookViews>
  <sheets>
    <sheet name="はじめにお読みください" sheetId="73" r:id="rId1"/>
    <sheet name="交付申請書総表貼付け欄" sheetId="72" r:id="rId2"/>
    <sheet name="総表" sheetId="12" r:id="rId3"/>
    <sheet name="個表" sheetId="36" r:id="rId4"/>
    <sheet name="収入" sheetId="28" r:id="rId5"/>
    <sheet name="別紙　入場料詳細" sheetId="26" r:id="rId6"/>
    <sheet name="支出" sheetId="24" r:id="rId7"/>
    <sheet name="当日来場者数内訳" sheetId="75" r:id="rId8"/>
    <sheet name="支払申請書" sheetId="74" r:id="rId9"/>
    <sheet name="《非表示》記載可能経費一覧 " sheetId="71" state="hidden" r:id="rId10"/>
    <sheet name="《非表示》分野・ジャンル" sheetId="41" state="hidden" r:id="rId11"/>
  </sheets>
  <externalReferences>
    <externalReference r:id="rId12"/>
    <externalReference r:id="rId13"/>
    <externalReference r:id="rId14"/>
    <externalReference r:id="rId15"/>
  </externalReferences>
  <definedNames>
    <definedName name="_xlnm._FilterDatabase" localSheetId="9" hidden="1">'《非表示》記載可能経費一覧 '!$A$1:$C$293</definedName>
    <definedName name="_xlnm._FilterDatabase" localSheetId="6" hidden="1">支出!$A$24:$M$256</definedName>
    <definedName name="_xlnm.Print_Area" localSheetId="9">'《非表示》記載可能経費一覧 '!$A$1:$C$288</definedName>
    <definedName name="_xlnm.Print_Area" localSheetId="3">個表!$B$1:$M$79</definedName>
    <definedName name="_xlnm.Print_Area" localSheetId="1">交付申請書総表貼付け欄!$A$1:$J$50</definedName>
    <definedName name="_xlnm.Print_Area" localSheetId="6">支出!$B$1:$M$257</definedName>
    <definedName name="_xlnm.Print_Area" localSheetId="8">支払申請書!$A$2:$L$33</definedName>
    <definedName name="_xlnm.Print_Area" localSheetId="4">収入!$A$1:$I$89</definedName>
    <definedName name="_xlnm.Print_Area" localSheetId="2">総表!$A$1:$J$51</definedName>
    <definedName name="_xlnm.Print_Area" localSheetId="5">'別紙　入場料詳細'!$A$1:$O$56</definedName>
    <definedName name="_xlnm.Print_Titles" localSheetId="6">支出!$25:$25</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交付申請書総表貼付け欄!$P:$V</definedName>
    <definedName name="Z_1931C2DD_0477_40D3_ABFA_7C96E25F8814_.wvu.Cols" localSheetId="6" hidden="1">支出!#REF!</definedName>
    <definedName name="Z_1931C2DD_0477_40D3_ABFA_7C96E25F8814_.wvu.Cols" localSheetId="2" hidden="1">総表!$P:$V</definedName>
    <definedName name="Z_1931C2DD_0477_40D3_ABFA_7C96E25F8814_.wvu.FilterData" localSheetId="9" hidden="1">'《非表示》記載可能経費一覧 '!$A$1:$C$288</definedName>
    <definedName name="Z_1931C2DD_0477_40D3_ABFA_7C96E25F8814_.wvu.PrintArea" localSheetId="9" hidden="1">'《非表示》記載可能経費一覧 '!$A$1:$C$288</definedName>
    <definedName name="Z_1931C2DD_0477_40D3_ABFA_7C96E25F8814_.wvu.PrintArea" localSheetId="3" hidden="1">個表!$B$3:$M$79</definedName>
    <definedName name="Z_1931C2DD_0477_40D3_ABFA_7C96E25F8814_.wvu.PrintArea" localSheetId="1" hidden="1">交付申請書総表貼付け欄!$A$4:$J$51</definedName>
    <definedName name="Z_1931C2DD_0477_40D3_ABFA_7C96E25F8814_.wvu.PrintArea" localSheetId="6" hidden="1">支出!$B$6:$M$257</definedName>
    <definedName name="Z_1931C2DD_0477_40D3_ABFA_7C96E25F8814_.wvu.PrintArea" localSheetId="4" hidden="1">収入!$A$5:$I$89</definedName>
    <definedName name="Z_1931C2DD_0477_40D3_ABFA_7C96E25F8814_.wvu.PrintArea" localSheetId="2" hidden="1">総表!$A$4:$J$52</definedName>
    <definedName name="Z_1931C2DD_0477_40D3_ABFA_7C96E25F8814_.wvu.PrintArea" localSheetId="5" hidden="1">'別紙　入場料詳細'!$A$1:$O$406</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ジャンル" localSheetId="0">[1]《非表示》分野・ジャンル!$C$4:$C$8</definedName>
    <definedName name="ジャンル">[1]《非表示》分野・ジャンル!$C$4:$C$8</definedName>
    <definedName name="運搬費" localSheetId="6">'《非表示》記載可能経費一覧 '!$B$259:$B$260</definedName>
    <definedName name="会場費" localSheetId="6">'《非表示》記載可能経費一覧 '!$B$237:$B$239</definedName>
    <definedName name="活動区分" localSheetId="7">[2]《非表示》分野・ジャンル!$A$1:$B$1</definedName>
    <definedName name="活動区分">[3]《非表示》分野・ジャンル!$A$1:$B$1</definedName>
    <definedName name="感染症対策費" localSheetId="6">'《非表示》記載可能経費一覧 '!$B$289:$B$293</definedName>
    <definedName name="記録・配信費" localSheetId="6">'《非表示》記載可能経費一覧 '!$B$283:$B$288</definedName>
    <definedName name="現代舞台芸術創造普及活動・演劇__④全国普及枠">[3]《非表示》分野・ジャンル!#REF!</definedName>
    <definedName name="支援枠">[1]《非表示》分野・ジャンル!$C$2:$E$2</definedName>
    <definedName name="謝金" localSheetId="6">'《非表示》記載可能経費一覧 '!$B$261:$B$268</definedName>
    <definedName name="宣伝・印刷費" localSheetId="6">'《非表示》記載可能経費一覧 '!$B$274:$B$282</definedName>
    <definedName name="多_音楽費">[4]《非表示》記載可能経費一覧!$B$209:$B$223</definedName>
    <definedName name="多_作品料">[4]《非表示》記載可能経費一覧!$B$257:$B$260</definedName>
    <definedName name="多_出演費">[4]《非表示》記載可能経費一覧!$B$204:$B$208</definedName>
    <definedName name="多_文芸費">[4]《非表示》記載可能経費一覧!$B$224:$B$256</definedName>
    <definedName name="伝_音楽費">'《非表示》記載可能経費一覧 '!$B$65:$B$70</definedName>
    <definedName name="伝_出演費">'《非表示》記載可能経費一覧 '!$B$18:$B$19</definedName>
    <definedName name="伝_文芸費">'《非表示》記載可能経費一覧 '!$B$178:$B$203</definedName>
    <definedName name="伝統芸能の公開活動【②全国普及枠】">[3]《非表示》分野・ジャンル!#REF!</definedName>
    <definedName name="伝統大衆_ジャンル">《非表示》分野・ジャンル!$F$4:$F$19</definedName>
    <definedName name="舞台費">'《非表示》記載可能経費一覧 '!$B$240:$B$258</definedName>
    <definedName name="旅費" localSheetId="6">'《非表示》記載可能経費一覧 '!$B$269:$B$273</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0" i="12" l="1"/>
  <c r="E47" i="12"/>
  <c r="B68" i="75" l="1"/>
  <c r="B69" i="75"/>
  <c r="B70" i="75"/>
  <c r="B71" i="75"/>
  <c r="B72" i="75"/>
  <c r="B73" i="75"/>
  <c r="B67" i="75"/>
  <c r="B56" i="75"/>
  <c r="B57" i="75"/>
  <c r="B58" i="75"/>
  <c r="B59" i="75"/>
  <c r="B60" i="75"/>
  <c r="B61" i="75"/>
  <c r="B55" i="75"/>
  <c r="B44" i="75"/>
  <c r="B45" i="75"/>
  <c r="B46" i="75"/>
  <c r="B47" i="75"/>
  <c r="B48" i="75"/>
  <c r="B49" i="75"/>
  <c r="B43" i="75"/>
  <c r="B29" i="75"/>
  <c r="B30" i="75"/>
  <c r="B31" i="75"/>
  <c r="B32" i="75"/>
  <c r="B33" i="75"/>
  <c r="B34" i="75"/>
  <c r="B35" i="75"/>
  <c r="B36" i="75"/>
  <c r="B37" i="75"/>
  <c r="B28" i="75"/>
  <c r="B14" i="75"/>
  <c r="B15" i="75"/>
  <c r="B16" i="75"/>
  <c r="B17" i="75"/>
  <c r="B18" i="75"/>
  <c r="B19" i="75"/>
  <c r="B20" i="75"/>
  <c r="B21" i="75"/>
  <c r="B22" i="75"/>
  <c r="B13" i="75"/>
  <c r="C12" i="36"/>
  <c r="C4" i="36"/>
  <c r="D3" i="75"/>
  <c r="D4" i="75"/>
  <c r="I74" i="75"/>
  <c r="F74" i="75"/>
  <c r="D74" i="75"/>
  <c r="I73" i="75"/>
  <c r="H73" i="75"/>
  <c r="J73" i="75" s="1"/>
  <c r="I72" i="75"/>
  <c r="H72" i="75"/>
  <c r="J72" i="75" s="1"/>
  <c r="J71" i="75"/>
  <c r="I71" i="75"/>
  <c r="H71" i="75"/>
  <c r="J70" i="75"/>
  <c r="I70" i="75"/>
  <c r="H70" i="75"/>
  <c r="I69" i="75"/>
  <c r="H69" i="75"/>
  <c r="J69" i="75" s="1"/>
  <c r="I68" i="75"/>
  <c r="H68" i="75"/>
  <c r="J68" i="75" s="1"/>
  <c r="J67" i="75"/>
  <c r="I67" i="75"/>
  <c r="H67" i="75"/>
  <c r="H74" i="75" s="1"/>
  <c r="J74" i="75" s="1"/>
  <c r="H65" i="75"/>
  <c r="F62" i="75"/>
  <c r="D62" i="75"/>
  <c r="I62" i="75" s="1"/>
  <c r="I61" i="75"/>
  <c r="H61" i="75"/>
  <c r="J61" i="75" s="1"/>
  <c r="J60" i="75"/>
  <c r="I60" i="75"/>
  <c r="H60" i="75"/>
  <c r="J59" i="75"/>
  <c r="I59" i="75"/>
  <c r="H59" i="75"/>
  <c r="I58" i="75"/>
  <c r="H58" i="75"/>
  <c r="J58" i="75" s="1"/>
  <c r="I57" i="75"/>
  <c r="H57" i="75"/>
  <c r="J57" i="75" s="1"/>
  <c r="J56" i="75"/>
  <c r="I56" i="75"/>
  <c r="H56" i="75"/>
  <c r="H62" i="75" s="1"/>
  <c r="J62" i="75" s="1"/>
  <c r="J55" i="75"/>
  <c r="I55" i="75"/>
  <c r="H55" i="75"/>
  <c r="H53" i="75"/>
  <c r="I50" i="75"/>
  <c r="F50" i="75"/>
  <c r="D50" i="75"/>
  <c r="J49" i="75"/>
  <c r="I49" i="75"/>
  <c r="H49" i="75"/>
  <c r="J48" i="75"/>
  <c r="I48" i="75"/>
  <c r="H48" i="75"/>
  <c r="I47" i="75"/>
  <c r="H47" i="75"/>
  <c r="J47" i="75" s="1"/>
  <c r="I46" i="75"/>
  <c r="H46" i="75"/>
  <c r="J46" i="75" s="1"/>
  <c r="J45" i="75"/>
  <c r="I45" i="75"/>
  <c r="H45" i="75"/>
  <c r="J44" i="75"/>
  <c r="I44" i="75"/>
  <c r="H44" i="75"/>
  <c r="I43" i="75"/>
  <c r="H43" i="75"/>
  <c r="H50" i="75" s="1"/>
  <c r="J50" i="75" s="1"/>
  <c r="H41" i="75"/>
  <c r="F38" i="75"/>
  <c r="D38" i="75"/>
  <c r="I38" i="75" s="1"/>
  <c r="J37" i="75"/>
  <c r="I37" i="75"/>
  <c r="H37" i="75"/>
  <c r="I36" i="75"/>
  <c r="H36" i="75"/>
  <c r="J36" i="75" s="1"/>
  <c r="I35" i="75"/>
  <c r="H35" i="75"/>
  <c r="J35" i="75" s="1"/>
  <c r="J34" i="75"/>
  <c r="I34" i="75"/>
  <c r="H34" i="75"/>
  <c r="J33" i="75"/>
  <c r="I33" i="75"/>
  <c r="H33" i="75"/>
  <c r="I32" i="75"/>
  <c r="H32" i="75"/>
  <c r="J32" i="75" s="1"/>
  <c r="I31" i="75"/>
  <c r="H31" i="75"/>
  <c r="J31" i="75" s="1"/>
  <c r="J30" i="75"/>
  <c r="I30" i="75"/>
  <c r="H30" i="75"/>
  <c r="J29" i="75"/>
  <c r="I29" i="75"/>
  <c r="H29" i="75"/>
  <c r="I28" i="75"/>
  <c r="H28" i="75"/>
  <c r="H38" i="75" s="1"/>
  <c r="J38" i="75" s="1"/>
  <c r="H26" i="75"/>
  <c r="F23" i="75"/>
  <c r="D23" i="75"/>
  <c r="I23" i="75" s="1"/>
  <c r="J22" i="75"/>
  <c r="I22" i="75"/>
  <c r="H22" i="75"/>
  <c r="I21" i="75"/>
  <c r="H21" i="75"/>
  <c r="J21" i="75" s="1"/>
  <c r="I20" i="75"/>
  <c r="H20" i="75"/>
  <c r="J20" i="75" s="1"/>
  <c r="J19" i="75"/>
  <c r="I19" i="75"/>
  <c r="H19" i="75"/>
  <c r="J18" i="75"/>
  <c r="I18" i="75"/>
  <c r="H18" i="75"/>
  <c r="I17" i="75"/>
  <c r="H17" i="75"/>
  <c r="J17" i="75" s="1"/>
  <c r="I16" i="75"/>
  <c r="H16" i="75"/>
  <c r="J16" i="75" s="1"/>
  <c r="J15" i="75"/>
  <c r="I15" i="75"/>
  <c r="H15" i="75"/>
  <c r="J14" i="75"/>
  <c r="I14" i="75"/>
  <c r="H14" i="75"/>
  <c r="I13" i="75"/>
  <c r="H13" i="75"/>
  <c r="H12" i="75"/>
  <c r="H10" i="75"/>
  <c r="H23" i="75" l="1"/>
  <c r="J23" i="75" s="1"/>
  <c r="E7" i="75"/>
  <c r="J13" i="75"/>
  <c r="D7" i="75" s="1"/>
  <c r="J28" i="75"/>
  <c r="J43" i="75"/>
  <c r="I7" i="75" l="1"/>
  <c r="G7" i="75"/>
  <c r="J7" i="75" s="1"/>
  <c r="E22" i="74" l="1"/>
  <c r="G16" i="74"/>
  <c r="G15" i="74"/>
  <c r="G14" i="74"/>
  <c r="I12" i="74"/>
  <c r="G12" i="74"/>
  <c r="G13" i="74"/>
  <c r="I8" i="74"/>
  <c r="C6" i="74"/>
  <c r="E26" i="74"/>
  <c r="E25" i="74"/>
  <c r="F25" i="74" s="1"/>
  <c r="M216" i="24"/>
  <c r="M195" i="24"/>
  <c r="M174" i="24"/>
  <c r="M153" i="24"/>
  <c r="M132" i="24"/>
  <c r="M111" i="24"/>
  <c r="M90" i="24"/>
  <c r="M69" i="24"/>
  <c r="M48" i="24"/>
  <c r="I85" i="28"/>
  <c r="I80" i="28"/>
  <c r="I74" i="28"/>
  <c r="I68" i="28"/>
  <c r="I63" i="28"/>
  <c r="I58" i="28"/>
  <c r="I50" i="28"/>
  <c r="I33" i="28"/>
  <c r="I40" i="12"/>
  <c r="I41" i="12"/>
  <c r="I42" i="12"/>
  <c r="I43" i="12"/>
  <c r="I44" i="12"/>
  <c r="I45" i="12"/>
  <c r="I46" i="12"/>
  <c r="I47" i="12"/>
  <c r="I48" i="12"/>
  <c r="I49" i="12"/>
  <c r="I50" i="12"/>
  <c r="I51" i="12"/>
  <c r="I39" i="12"/>
  <c r="E40" i="12"/>
  <c r="E41" i="12"/>
  <c r="E42" i="12"/>
  <c r="E43" i="12"/>
  <c r="E44" i="12"/>
  <c r="E45" i="12"/>
  <c r="E46" i="12"/>
  <c r="E39" i="12"/>
  <c r="G39" i="12"/>
  <c r="G48" i="72" l="1"/>
  <c r="G47" i="72"/>
  <c r="G46" i="72"/>
  <c r="G45" i="72"/>
  <c r="G44" i="72"/>
  <c r="G43" i="72"/>
  <c r="G42" i="72"/>
  <c r="G41" i="72"/>
  <c r="G40" i="72"/>
  <c r="G39" i="72"/>
  <c r="G38" i="72"/>
  <c r="I2" i="36"/>
  <c r="E2" i="36"/>
  <c r="G3" i="24"/>
  <c r="E3" i="24"/>
  <c r="F3" i="28"/>
  <c r="D3" i="28"/>
  <c r="I25" i="12"/>
  <c r="H25" i="12"/>
  <c r="F25" i="12"/>
  <c r="E25" i="12"/>
  <c r="C25" i="12"/>
  <c r="J25" i="12" l="1"/>
  <c r="K30" i="36" l="1"/>
  <c r="L240" i="24" l="1"/>
  <c r="L239" i="24"/>
  <c r="B215" i="24" l="1"/>
  <c r="B194" i="24"/>
  <c r="B173" i="24"/>
  <c r="B152" i="24"/>
  <c r="B131" i="24"/>
  <c r="B110" i="24"/>
  <c r="B89" i="24"/>
  <c r="B68" i="24"/>
  <c r="B47" i="24"/>
  <c r="B26" i="24"/>
  <c r="F22" i="24" l="1"/>
  <c r="F21" i="24"/>
  <c r="F20" i="24"/>
  <c r="F18" i="24" l="1"/>
  <c r="H50" i="12" s="1"/>
  <c r="D50" i="12" s="1"/>
  <c r="E23" i="74" s="1"/>
  <c r="G49" i="12" l="1"/>
  <c r="G48" i="12"/>
  <c r="G47" i="12"/>
  <c r="G46" i="12"/>
  <c r="G45" i="12"/>
  <c r="G44" i="12"/>
  <c r="G43" i="12"/>
  <c r="G42" i="12"/>
  <c r="G41" i="12"/>
  <c r="G40" i="12"/>
  <c r="H20" i="24" l="1"/>
  <c r="H21" i="24" s="1"/>
  <c r="L48" i="24"/>
  <c r="L88" i="24"/>
  <c r="L87" i="24"/>
  <c r="L86" i="24"/>
  <c r="L85" i="24"/>
  <c r="L84" i="24"/>
  <c r="L83" i="24"/>
  <c r="L82" i="24"/>
  <c r="L81" i="24"/>
  <c r="L80" i="24"/>
  <c r="L79" i="24"/>
  <c r="L78" i="24"/>
  <c r="L77" i="24"/>
  <c r="L76" i="24"/>
  <c r="L75" i="24"/>
  <c r="L74" i="24"/>
  <c r="L73" i="24"/>
  <c r="L72" i="24"/>
  <c r="L71" i="24"/>
  <c r="L70" i="24"/>
  <c r="L69" i="24"/>
  <c r="L109" i="24"/>
  <c r="L108" i="24"/>
  <c r="L107" i="24"/>
  <c r="L106" i="24"/>
  <c r="L105" i="24"/>
  <c r="L104" i="24"/>
  <c r="L103" i="24"/>
  <c r="L102" i="24"/>
  <c r="L101" i="24"/>
  <c r="L100" i="24"/>
  <c r="L99" i="24"/>
  <c r="L98" i="24"/>
  <c r="L97" i="24"/>
  <c r="L96" i="24"/>
  <c r="L95" i="24"/>
  <c r="L94" i="24"/>
  <c r="L93" i="24"/>
  <c r="L92" i="24"/>
  <c r="L91" i="24"/>
  <c r="L90" i="24"/>
  <c r="L130" i="24"/>
  <c r="L129" i="24"/>
  <c r="L128" i="24"/>
  <c r="L127" i="24"/>
  <c r="L126" i="24"/>
  <c r="L125" i="24"/>
  <c r="L124" i="24"/>
  <c r="L123" i="24"/>
  <c r="L122" i="24"/>
  <c r="L121" i="24"/>
  <c r="L120" i="24"/>
  <c r="L119" i="24"/>
  <c r="L118" i="24"/>
  <c r="L117" i="24"/>
  <c r="L116" i="24"/>
  <c r="L115" i="24"/>
  <c r="L114" i="24"/>
  <c r="L113" i="24"/>
  <c r="L112" i="24"/>
  <c r="L111" i="24"/>
  <c r="L151" i="24"/>
  <c r="L150" i="24"/>
  <c r="L149" i="24"/>
  <c r="L148" i="24"/>
  <c r="L147" i="24"/>
  <c r="L146" i="24"/>
  <c r="L145" i="24"/>
  <c r="L144" i="24"/>
  <c r="L143" i="24"/>
  <c r="L142" i="24"/>
  <c r="L141" i="24"/>
  <c r="L140" i="24"/>
  <c r="L139" i="24"/>
  <c r="L138" i="24"/>
  <c r="L137" i="24"/>
  <c r="L136" i="24"/>
  <c r="L135" i="24"/>
  <c r="L134" i="24"/>
  <c r="L133" i="24"/>
  <c r="L132" i="24"/>
  <c r="L172" i="24"/>
  <c r="L171" i="24"/>
  <c r="L170" i="24"/>
  <c r="L169" i="24"/>
  <c r="L168" i="24"/>
  <c r="L167" i="24"/>
  <c r="L166" i="24"/>
  <c r="L165" i="24"/>
  <c r="L164" i="24"/>
  <c r="L163" i="24"/>
  <c r="L162" i="24"/>
  <c r="L161" i="24"/>
  <c r="L160" i="24"/>
  <c r="L159" i="24"/>
  <c r="L158" i="24"/>
  <c r="L157" i="24"/>
  <c r="L156" i="24"/>
  <c r="L155" i="24"/>
  <c r="L154" i="24"/>
  <c r="L153" i="24"/>
  <c r="L193" i="24"/>
  <c r="L192" i="24"/>
  <c r="L191" i="24"/>
  <c r="L190" i="24"/>
  <c r="L189" i="24"/>
  <c r="L188" i="24"/>
  <c r="L187" i="24"/>
  <c r="L186" i="24"/>
  <c r="L185" i="24"/>
  <c r="L184" i="24"/>
  <c r="L183" i="24"/>
  <c r="L182" i="24"/>
  <c r="L181" i="24"/>
  <c r="L180" i="24"/>
  <c r="L179" i="24"/>
  <c r="L178" i="24"/>
  <c r="L177" i="24"/>
  <c r="L176" i="24"/>
  <c r="L175" i="24"/>
  <c r="L174" i="24"/>
  <c r="L214" i="24"/>
  <c r="L213" i="24"/>
  <c r="L212" i="24"/>
  <c r="L211" i="24"/>
  <c r="L210" i="24"/>
  <c r="L209" i="24"/>
  <c r="L208" i="24"/>
  <c r="L207" i="24"/>
  <c r="L206" i="24"/>
  <c r="L205" i="24"/>
  <c r="L204" i="24"/>
  <c r="L203" i="24"/>
  <c r="L202" i="24"/>
  <c r="L201" i="24"/>
  <c r="L200" i="24"/>
  <c r="L199" i="24"/>
  <c r="L198" i="24"/>
  <c r="L197" i="24"/>
  <c r="L196" i="24"/>
  <c r="L195" i="24"/>
  <c r="L235" i="24"/>
  <c r="L234" i="24"/>
  <c r="L233" i="24"/>
  <c r="L232" i="24"/>
  <c r="L231" i="24"/>
  <c r="L230" i="24"/>
  <c r="L229" i="24"/>
  <c r="L228" i="24"/>
  <c r="L227" i="24"/>
  <c r="L226" i="24"/>
  <c r="L225" i="24"/>
  <c r="L224" i="24"/>
  <c r="L223" i="24"/>
  <c r="L222" i="24"/>
  <c r="L221" i="24"/>
  <c r="L220" i="24"/>
  <c r="L219" i="24"/>
  <c r="L218" i="24"/>
  <c r="L217" i="24"/>
  <c r="L216" i="24"/>
  <c r="L256" i="24"/>
  <c r="L255" i="24"/>
  <c r="L254" i="24"/>
  <c r="L253" i="24"/>
  <c r="L252" i="24"/>
  <c r="L251" i="24"/>
  <c r="L250" i="24"/>
  <c r="L249" i="24"/>
  <c r="L248" i="24"/>
  <c r="L247" i="24"/>
  <c r="L246" i="24"/>
  <c r="L245" i="24"/>
  <c r="L244" i="24"/>
  <c r="L243" i="24"/>
  <c r="L242" i="24"/>
  <c r="L241" i="24"/>
  <c r="L238" i="24"/>
  <c r="L237" i="24"/>
  <c r="L67" i="24"/>
  <c r="L66" i="24"/>
  <c r="L65" i="24"/>
  <c r="L64" i="24"/>
  <c r="L63" i="24"/>
  <c r="L62" i="24"/>
  <c r="L61" i="24"/>
  <c r="L60" i="24"/>
  <c r="L59" i="24"/>
  <c r="L58" i="24"/>
  <c r="L57" i="24"/>
  <c r="L56" i="24"/>
  <c r="L55" i="24"/>
  <c r="L54" i="24"/>
  <c r="L53" i="24"/>
  <c r="L52" i="24"/>
  <c r="L51" i="24"/>
  <c r="L50" i="24"/>
  <c r="L49" i="24"/>
  <c r="L46" i="24"/>
  <c r="L45" i="24"/>
  <c r="L44" i="24"/>
  <c r="L43" i="24"/>
  <c r="L42" i="24"/>
  <c r="L41" i="24"/>
  <c r="L40" i="24"/>
  <c r="L39" i="24"/>
  <c r="L38" i="24"/>
  <c r="L37" i="24"/>
  <c r="L36" i="24"/>
  <c r="L35" i="24"/>
  <c r="L34" i="24"/>
  <c r="L33" i="24"/>
  <c r="L32" i="24"/>
  <c r="L31" i="24"/>
  <c r="L30" i="24"/>
  <c r="L29" i="24"/>
  <c r="L28" i="24"/>
  <c r="L27" i="24"/>
  <c r="M27" i="24" s="1"/>
  <c r="F10" i="24" l="1"/>
  <c r="H42" i="12" s="1"/>
  <c r="F11" i="24"/>
  <c r="H43" i="12" s="1"/>
  <c r="F7" i="24"/>
  <c r="M237" i="24" s="1"/>
  <c r="F14" i="24"/>
  <c r="H46" i="12" s="1"/>
  <c r="F12" i="24"/>
  <c r="H44" i="12" s="1"/>
  <c r="F13" i="24"/>
  <c r="H45" i="12" s="1"/>
  <c r="F16" i="24"/>
  <c r="H48" i="12" s="1"/>
  <c r="H39" i="12" l="1"/>
  <c r="F9" i="24"/>
  <c r="H41" i="12" s="1"/>
  <c r="F15" i="24"/>
  <c r="H47" i="12" s="1"/>
  <c r="F8" i="24"/>
  <c r="H40" i="12" s="1"/>
  <c r="F17" i="24" l="1"/>
  <c r="H49" i="12" s="1"/>
  <c r="F6" i="24" l="1"/>
  <c r="H51" i="12" s="1"/>
  <c r="D51" i="12" s="1"/>
  <c r="K134" i="26"/>
  <c r="C134" i="26"/>
  <c r="K133" i="26"/>
  <c r="C133" i="26"/>
  <c r="H53" i="12" l="1"/>
  <c r="H54" i="12" s="1"/>
  <c r="E7" i="28"/>
  <c r="D40" i="12" s="1"/>
  <c r="O203" i="26" l="1"/>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K137" i="26"/>
  <c r="O137" i="26" s="1"/>
  <c r="C137" i="26"/>
  <c r="G137" i="26" s="1"/>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E27" i="28" l="1"/>
  <c r="I27" i="28" s="1"/>
  <c r="E23" i="28"/>
  <c r="K19" i="36" l="1"/>
  <c r="K20" i="36"/>
  <c r="K21" i="36"/>
  <c r="K22" i="36"/>
  <c r="K23" i="36"/>
  <c r="K24" i="36"/>
  <c r="K25" i="36"/>
  <c r="K26" i="36"/>
  <c r="K27" i="36"/>
  <c r="K28" i="36"/>
  <c r="K29" i="36"/>
  <c r="G19" i="36"/>
  <c r="G20" i="36"/>
  <c r="G21" i="36"/>
  <c r="G22" i="36"/>
  <c r="G23" i="36"/>
  <c r="G24" i="36"/>
  <c r="G25" i="36"/>
  <c r="G26" i="36"/>
  <c r="G27" i="36"/>
  <c r="G28" i="36"/>
  <c r="G29" i="36"/>
  <c r="F19" i="36"/>
  <c r="F20" i="36"/>
  <c r="F21" i="36"/>
  <c r="F22" i="36"/>
  <c r="F23" i="36"/>
  <c r="F24" i="36"/>
  <c r="F25" i="36"/>
  <c r="F26" i="36"/>
  <c r="F27" i="36"/>
  <c r="F28" i="36"/>
  <c r="F29" i="36"/>
  <c r="K18" i="36"/>
  <c r="F18" i="36"/>
  <c r="G18" i="36"/>
  <c r="K59" i="26" l="1"/>
  <c r="K58" i="26"/>
  <c r="K109" i="26"/>
  <c r="K112" i="26"/>
  <c r="O112" i="26" s="1"/>
  <c r="C109" i="26"/>
  <c r="K84" i="26"/>
  <c r="K108" i="26"/>
  <c r="C108" i="26"/>
  <c r="K83" i="26"/>
  <c r="C84" i="26"/>
  <c r="C83" i="26"/>
  <c r="C59" i="26"/>
  <c r="C58" i="26"/>
  <c r="J30" i="36" l="1"/>
  <c r="K34" i="26" l="1"/>
  <c r="K33" i="26"/>
  <c r="C34" i="26"/>
  <c r="C33" i="26"/>
  <c r="K9" i="26"/>
  <c r="K8" i="26"/>
  <c r="C9" i="26"/>
  <c r="C8" i="26"/>
  <c r="E51" i="12" l="1"/>
  <c r="O403" i="26"/>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C112" i="26"/>
  <c r="G112" i="26" s="1"/>
  <c r="O103" i="26"/>
  <c r="G103" i="26"/>
  <c r="O102" i="26"/>
  <c r="G102" i="26"/>
  <c r="O101" i="26"/>
  <c r="G101" i="26"/>
  <c r="O100" i="26"/>
  <c r="G100" i="26"/>
  <c r="O99" i="26"/>
  <c r="G99" i="26"/>
  <c r="O98" i="26"/>
  <c r="G98" i="26"/>
  <c r="O97" i="26"/>
  <c r="G97" i="26"/>
  <c r="O96" i="26"/>
  <c r="G96" i="26"/>
  <c r="O95" i="26"/>
  <c r="G95" i="26"/>
  <c r="O94" i="26"/>
  <c r="G94" i="26"/>
  <c r="O93" i="26"/>
  <c r="G93" i="26"/>
  <c r="K87" i="26"/>
  <c r="O87" i="26" s="1"/>
  <c r="C87" i="26"/>
  <c r="G87" i="26" s="1"/>
  <c r="O78" i="26"/>
  <c r="G78" i="26"/>
  <c r="O77" i="26"/>
  <c r="G77" i="26"/>
  <c r="O76" i="26"/>
  <c r="G76" i="26"/>
  <c r="O75" i="26"/>
  <c r="G75" i="26"/>
  <c r="O74" i="26"/>
  <c r="G74" i="26"/>
  <c r="O73" i="26"/>
  <c r="G73" i="26"/>
  <c r="O72" i="26"/>
  <c r="G72" i="26"/>
  <c r="O71" i="26"/>
  <c r="G71" i="26"/>
  <c r="O70" i="26"/>
  <c r="G70" i="26"/>
  <c r="O69" i="26"/>
  <c r="G69" i="26"/>
  <c r="O68" i="26"/>
  <c r="G68" i="26"/>
  <c r="K62" i="26"/>
  <c r="O62" i="26" s="1"/>
  <c r="C62" i="26"/>
  <c r="G62" i="26" s="1"/>
  <c r="O53" i="26"/>
  <c r="G53" i="26"/>
  <c r="O52" i="26"/>
  <c r="G52" i="26"/>
  <c r="O51" i="26"/>
  <c r="G51" i="26"/>
  <c r="O50" i="26"/>
  <c r="G50" i="26"/>
  <c r="O49" i="26"/>
  <c r="G49" i="26"/>
  <c r="O48" i="26"/>
  <c r="G48" i="26"/>
  <c r="O47" i="26"/>
  <c r="G47" i="26"/>
  <c r="O46" i="26"/>
  <c r="G46" i="26"/>
  <c r="O45" i="26"/>
  <c r="G45" i="26"/>
  <c r="O44" i="26"/>
  <c r="G44" i="26"/>
  <c r="O43" i="26"/>
  <c r="G43" i="26"/>
  <c r="K37" i="26"/>
  <c r="O37" i="26" s="1"/>
  <c r="C37" i="26"/>
  <c r="G37" i="26" s="1"/>
  <c r="O28" i="26"/>
  <c r="O27" i="26"/>
  <c r="O26" i="26"/>
  <c r="O25" i="26"/>
  <c r="O24" i="26"/>
  <c r="O23" i="26"/>
  <c r="O22" i="26"/>
  <c r="O21" i="26"/>
  <c r="O20" i="26"/>
  <c r="O19" i="26"/>
  <c r="O18" i="26"/>
  <c r="K12" i="26"/>
  <c r="O12" i="26" s="1"/>
  <c r="K14" i="26" s="1"/>
  <c r="C12"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1" i="28" l="1"/>
  <c r="H21" i="28"/>
  <c r="F42" i="28" l="1"/>
  <c r="H42" i="28"/>
  <c r="F43" i="28"/>
  <c r="H43" i="28"/>
  <c r="E29" i="28" l="1"/>
  <c r="I29" i="28" s="1"/>
  <c r="E30" i="28" l="1"/>
  <c r="I30" i="28" s="1"/>
  <c r="H45" i="28"/>
  <c r="E11" i="28" l="1"/>
  <c r="D43" i="12" s="1"/>
  <c r="E9" i="28" l="1"/>
  <c r="D41" i="12" s="1"/>
  <c r="E14" i="28" l="1"/>
  <c r="D46" i="12" s="1"/>
  <c r="E12" i="28"/>
  <c r="D44" i="12" s="1"/>
  <c r="E10" i="28"/>
  <c r="D42" i="12" s="1"/>
  <c r="F45" i="28"/>
  <c r="H44" i="28"/>
  <c r="F44" i="28"/>
  <c r="H41" i="28"/>
  <c r="F41" i="28"/>
  <c r="H40" i="28"/>
  <c r="F40" i="28"/>
  <c r="H39" i="28"/>
  <c r="F39" i="28"/>
  <c r="H38" i="28"/>
  <c r="F38" i="28"/>
  <c r="H37" i="28"/>
  <c r="F37" i="28"/>
  <c r="H36" i="28"/>
  <c r="F36" i="28"/>
  <c r="H35" i="28"/>
  <c r="F35" i="28"/>
  <c r="H34" i="28"/>
  <c r="F34" i="28"/>
  <c r="E13" i="28"/>
  <c r="D45" i="12" s="1"/>
  <c r="E8" i="28" l="1"/>
  <c r="F33" i="28" l="1"/>
  <c r="H33" i="28"/>
  <c r="H46" i="28" s="1"/>
  <c r="H48" i="28" s="1"/>
  <c r="G12" i="26" l="1"/>
  <c r="C14" i="26" s="1"/>
  <c r="G14" i="26" l="1"/>
  <c r="C15" i="26"/>
  <c r="G15" i="26" s="1"/>
  <c r="C6" i="26" l="1"/>
  <c r="E3" i="26"/>
  <c r="I34" i="28" s="1"/>
  <c r="C4" i="26"/>
  <c r="C5" i="26" l="1"/>
  <c r="G4" i="26"/>
  <c r="G6" i="26" s="1"/>
  <c r="E6" i="28"/>
  <c r="D39" i="12" s="1"/>
  <c r="D47" i="12" s="1"/>
  <c r="E5" i="28" l="1"/>
  <c r="G5" i="26"/>
  <c r="E49" i="12" l="1"/>
  <c r="D4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kimura sachi</author>
    <author>日本芸術文化振興会</author>
  </authors>
  <commentList>
    <comment ref="B8" authorId="0" shapeId="0" xr:uid="{67739A14-A4B3-4E6A-868A-FD79F8C838EE}">
      <text>
        <r>
          <rPr>
            <sz val="11"/>
            <color indexed="81"/>
            <rFont val="MS P ゴシック"/>
            <family val="3"/>
            <charset val="128"/>
          </rPr>
          <t>交付決定通知書右上の日付・文書番号をご入力ください。</t>
        </r>
      </text>
    </comment>
    <comment ref="J25" authorId="1" shapeId="0" xr:uid="{00000000-0006-0000-02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0" authorId="0" shapeId="0" xr:uid="{09B00E02-4CF5-49FD-ADA1-01F2D61CD9DB}">
      <text>
        <r>
          <rPr>
            <b/>
            <sz val="11"/>
            <color indexed="81"/>
            <rFont val="MS P ゴシック"/>
            <family val="3"/>
            <charset val="128"/>
          </rPr>
          <t>プルダウンから項目を選択してください。
（要望書からの変更はできません。）</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00CBA00F-E1E6-4EB3-98E0-D38D4EEE59D2}">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309BDE9F-B9FB-41E3-8686-C666F0F2984B}">
      <text>
        <r>
          <rPr>
            <b/>
            <sz val="9"/>
            <color indexed="81"/>
            <rFont val="ＭＳ Ｐゴシック"/>
            <family val="3"/>
            <charset val="128"/>
          </rPr>
          <t>当日実際に来場した招待人数を記載してください。</t>
        </r>
      </text>
    </comment>
    <comment ref="J22" authorId="0" shapeId="0" xr:uid="{DD59F333-2903-4395-9DE5-9517190AE1A0}">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<sst xmlns="http://schemas.openxmlformats.org/spreadsheetml/2006/main" count="2355" uniqueCount="578">
  <si>
    <t>活動名（フリガナ）</t>
    <rPh sb="0" eb="2">
      <t>カツドウ</t>
    </rPh>
    <rPh sb="2" eb="3">
      <t>メイ</t>
    </rPh>
    <phoneticPr fontId="5"/>
  </si>
  <si>
    <t>活動名</t>
    <rPh sb="0" eb="2">
      <t>カツドウ</t>
    </rPh>
    <rPh sb="2" eb="3">
      <t>メイ</t>
    </rPh>
    <phoneticPr fontId="5"/>
  </si>
  <si>
    <t>-</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</si>
  <si>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</si>
  <si>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</si>
  <si>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</si>
  <si>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</si>
  <si>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</si>
  <si>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</si>
  <si>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</si>
  <si>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</si>
  <si>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</si>
  <si>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</si>
  <si>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</si>
  <si>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</si>
  <si>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</si>
  <si>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</si>
  <si>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</si>
  <si>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</si>
  <si>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</si>
  <si>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</si>
  <si>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</si>
  <si>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記入要領</t>
    <rPh sb="0" eb="2">
      <t>キニュウ</t>
    </rPh>
    <rPh sb="2" eb="4">
      <t>ヨウリョウ</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</si>
  <si>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</si>
  <si>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</si>
  <si>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</si>
  <si>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</si>
  <si>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</si>
  <si>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</si>
  <si>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</si>
  <si>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</si>
  <si>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</si>
  <si>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</si>
  <si>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</si>
  <si>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</si>
  <si>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</si>
  <si>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</si>
  <si>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</si>
  <si>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</si>
  <si>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</si>
  <si>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</si>
  <si>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</si>
  <si>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</si>
  <si>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・ペアチケット5000円を20枚予定の場合、下記のように記載をお願いいたします。</t>
  </si>
  <si>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</si>
  <si>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</si>
  <si>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</si>
  <si>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</si>
  <si>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</si>
  <si>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</si>
  <si>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</si>
  <si>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</si>
  <si>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</si>
  <si>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</si>
  <si>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</si>
  <si>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</si>
  <si>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</si>
  <si>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</si>
  <si>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</si>
  <si>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</si>
  <si>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</si>
  <si>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</si>
  <si>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</si>
  <si>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</si>
  <si>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</si>
  <si>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</si>
  <si>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</si>
  <si>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</si>
  <si>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</si>
  <si>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</si>
  <si>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</si>
  <si>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</si>
  <si>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</si>
  <si>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舞台費</t>
    <rPh sb="0" eb="2">
      <t>ブタイ</t>
    </rPh>
    <rPh sb="2" eb="3">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</si>
  <si>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</si>
  <si>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</si>
  <si>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</si>
  <si>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</si>
  <si>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衣装費</t>
    <rPh sb="0" eb="2">
      <t>イショウ</t>
    </rPh>
    <rPh sb="2" eb="3">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</si>
  <si>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</si>
  <si>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</si>
  <si>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</si>
  <si>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</si>
  <si>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</si>
  <si>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</si>
  <si>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</si>
  <si>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</si>
  <si>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</si>
  <si>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</si>
  <si>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</si>
  <si>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</si>
  <si>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</si>
  <si>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</si>
  <si>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</si>
  <si>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写譜料</t>
    <rPh sb="0" eb="2">
      <t>シャフ</t>
    </rPh>
    <rPh sb="2" eb="3">
      <t>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</si>
  <si>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</si>
  <si>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</si>
  <si>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</si>
  <si>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</si>
  <si>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</si>
  <si>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</si>
  <si>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</si>
  <si>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</si>
  <si>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</si>
  <si>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著作権使用料</t>
    <rPh sb="0" eb="6">
      <t>チョサクケンシヨウリョウ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</si>
  <si>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</si>
  <si>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</si>
  <si>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</si>
  <si>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</si>
  <si>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</si>
  <si>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</si>
  <si>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</si>
  <si>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</si>
  <si>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</si>
  <si>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</si>
  <si>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</si>
  <si>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</si>
  <si>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</si>
  <si>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</si>
  <si>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</si>
  <si>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</si>
  <si>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</si>
  <si>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</si>
  <si>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消毒関係消耗品購入費</t>
    <rPh sb="0" eb="2">
      <t>ショウドク</t>
    </rPh>
    <rPh sb="2" eb="4">
      <t>カンケイ</t>
    </rPh>
    <rPh sb="4" eb="6">
      <t>ショウモウ</t>
    </rPh>
    <rPh sb="6" eb="7">
      <t>ヒン</t>
    </rPh>
    <rPh sb="7" eb="10">
      <t>コウニュウヒ</t>
    </rPh>
    <phoneticPr fontId="13"/>
  </si>
  <si>
    <t>単価10万円未満のものに限る</t>
    <rPh sb="0" eb="2">
      <t>タンカ</t>
    </rPh>
    <rPh sb="4" eb="6">
      <t>マンエン</t>
    </rPh>
    <rPh sb="6" eb="8">
      <t>ミマン</t>
    </rPh>
    <rPh sb="12" eb="13">
      <t>カギ</t>
    </rPh>
    <phoneticPr fontId="13"/>
  </si>
  <si>
    <t>消毒作業費</t>
    <rPh sb="0" eb="2">
      <t>ショウドク</t>
    </rPh>
    <rPh sb="2" eb="4">
      <t>サギョウ</t>
    </rPh>
    <rPh sb="4" eb="5">
      <t>ヒ</t>
    </rPh>
    <phoneticPr fontId="13"/>
  </si>
  <si>
    <t>外注費含む</t>
    <rPh sb="0" eb="2">
      <t>ガイチュウ</t>
    </rPh>
    <rPh sb="2" eb="3">
      <t>ヒ</t>
    </rPh>
    <rPh sb="3" eb="4">
      <t>フク</t>
    </rPh>
    <phoneticPr fontId="13"/>
  </si>
  <si>
    <t>感染症対策機材購入・借用費</t>
    <rPh sb="0" eb="3">
      <t>カンセンショウ</t>
    </rPh>
    <rPh sb="3" eb="5">
      <t>タイサク</t>
    </rPh>
    <rPh sb="5" eb="7">
      <t>キザイ</t>
    </rPh>
    <rPh sb="7" eb="9">
      <t>コウニュウ</t>
    </rPh>
    <rPh sb="10" eb="12">
      <t>シャクヨウ</t>
    </rPh>
    <rPh sb="12" eb="13">
      <t>ヒ</t>
    </rPh>
    <phoneticPr fontId="13"/>
  </si>
  <si>
    <t>購入の場合、単価10万円未満のものに限る</t>
    <rPh sb="0" eb="2">
      <t>コウニュウ</t>
    </rPh>
    <rPh sb="3" eb="5">
      <t>バアイ</t>
    </rPh>
    <phoneticPr fontId="13"/>
  </si>
  <si>
    <t>検査費</t>
    <rPh sb="0" eb="2">
      <t>ケンサ</t>
    </rPh>
    <rPh sb="2" eb="3">
      <t>ヒ</t>
    </rPh>
    <phoneticPr fontId="13"/>
  </si>
  <si>
    <t>出演者・スタッフのPCR検査、抗原検査費用</t>
    <rPh sb="0" eb="3">
      <t>シュツエンシャ</t>
    </rPh>
    <rPh sb="12" eb="14">
      <t>ケンサ</t>
    </rPh>
    <rPh sb="15" eb="17">
      <t>コウゲン</t>
    </rPh>
    <rPh sb="17" eb="19">
      <t>ケンサ</t>
    </rPh>
    <rPh sb="19" eb="21">
      <t>ヒヨウ</t>
    </rPh>
    <phoneticPr fontId="13"/>
  </si>
  <si>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</si>
  <si>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</si>
  <si>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</si>
  <si>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</si>
  <si>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</si>
  <si>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</si>
  <si>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</si>
  <si>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</si>
  <si>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</si>
  <si>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席</t>
    <rPh sb="0" eb="1">
      <t>セキ</t>
    </rPh>
    <phoneticPr fontId="4"/>
  </si>
  <si>
    <t>使用席数</t>
    <rPh sb="0" eb="2">
      <t>シヨウ</t>
    </rPh>
    <rPh sb="2" eb="4">
      <t>セキスウ</t>
    </rPh>
    <phoneticPr fontId="4"/>
  </si>
  <si>
    <t>入場者数（c）</t>
    <rPh sb="0" eb="2">
      <t>ニュウジョウ</t>
    </rPh>
    <rPh sb="2" eb="3">
      <t>シャ</t>
    </rPh>
    <rPh sb="3" eb="4">
      <t>スウ</t>
    </rPh>
    <phoneticPr fontId="9"/>
  </si>
  <si>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</si>
  <si>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</si>
  <si>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</si>
  <si>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</si>
  <si>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感染症対策による売止席数</t>
    <rPh sb="0" eb="3">
      <t>カンセンショウ</t>
    </rPh>
    <rPh sb="3" eb="5">
      <t>タイサク</t>
    </rPh>
    <rPh sb="8" eb="9">
      <t>ウ</t>
    </rPh>
    <rPh sb="9" eb="10">
      <t>ト</t>
    </rPh>
    <rPh sb="10" eb="11">
      <t>セキ</t>
    </rPh>
    <rPh sb="11" eb="12">
      <t>スウ</t>
    </rPh>
    <phoneticPr fontId="4"/>
  </si>
  <si>
    <t>その他売止席数</t>
    <rPh sb="3" eb="4">
      <t>バイ</t>
    </rPh>
    <rPh sb="4" eb="5">
      <t>ト</t>
    </rPh>
    <rPh sb="5" eb="7">
      <t>セキスウ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</si>
  <si>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</si>
  <si>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</si>
  <si>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</si>
  <si>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</si>
  <si>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</si>
  <si>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売止席数</t>
    <rPh sb="0" eb="1">
      <t>ウリ</t>
    </rPh>
    <rPh sb="1" eb="2">
      <t>ドメ</t>
    </rPh>
    <rPh sb="2" eb="4">
      <t>セキスウ</t>
    </rPh>
    <phoneticPr fontId="8"/>
  </si>
  <si>
    <t>感染症対策</t>
    <rPh sb="0" eb="5">
      <t>カンセンショウタイサク</t>
    </rPh>
    <phoneticPr fontId="8"/>
  </si>
  <si>
    <t>その他</t>
    <rPh sb="2" eb="3">
      <t>タ</t>
    </rPh>
    <phoneticPr fontId="8"/>
  </si>
  <si>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</si>
  <si>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</si>
  <si>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</si>
  <si>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</si>
  <si>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</si>
  <si>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</si>
  <si>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</si>
  <si>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</si>
  <si>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</si>
  <si>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</si>
  <si>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</si>
  <si>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</si>
  <si>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</si>
  <si>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</si>
  <si>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</si>
  <si>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</si>
  <si>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</si>
  <si>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支払先及び内容</t>
    <rPh sb="0" eb="2">
      <t>シハライ</t>
    </rPh>
    <rPh sb="2" eb="3">
      <t>サキ</t>
    </rPh>
    <rPh sb="3" eb="4">
      <t>オヨ</t>
    </rPh>
    <rPh sb="5" eb="7">
      <t>ナイヨウ</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</si>
  <si>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</si>
  <si>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</si>
  <si>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</si>
  <si>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</si>
  <si>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</si>
  <si>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</si>
  <si>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</si>
  <si>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</si>
  <si>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</si>
  <si>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</si>
  <si>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</si>
  <si>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</si>
  <si>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感染症予防用品購入費</t>
    <rPh sb="0" eb="3">
      <t>カンセンショウ</t>
    </rPh>
    <rPh sb="3" eb="5">
      <t>ヨボウ</t>
    </rPh>
    <rPh sb="5" eb="7">
      <t>ヨウヒン</t>
    </rPh>
    <rPh sb="7" eb="9">
      <t>コウニュウ</t>
    </rPh>
    <rPh sb="9" eb="10">
      <t>ヒ</t>
    </rPh>
    <phoneticPr fontId="13"/>
  </si>
  <si>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</si>
  <si>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</si>
  <si>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</si>
  <si>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</si>
  <si>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</si>
  <si>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</si>
  <si>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</si>
  <si>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</si>
  <si>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</si>
  <si>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</si>
  <si>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古典演劇（歌舞伎）</t>
    <rPh sb="0" eb="2">
      <t>コテン</t>
    </rPh>
    <rPh sb="2" eb="4">
      <t>エンゲキ</t>
    </rPh>
    <rPh sb="5" eb="8">
      <t>カブキ</t>
    </rPh>
    <phoneticPr fontId="4"/>
  </si>
  <si>
    <t>組踊</t>
    <rPh sb="0" eb="2">
      <t>クミオドリ</t>
    </rPh>
    <phoneticPr fontId="4"/>
  </si>
  <si>
    <t>邦楽</t>
    <rPh sb="0" eb="2">
      <t>ホウガク</t>
    </rPh>
    <phoneticPr fontId="4"/>
  </si>
  <si>
    <t>邦舞</t>
    <rPh sb="0" eb="1">
      <t>ホウ</t>
    </rPh>
    <rPh sb="1" eb="2">
      <t>ブ</t>
    </rPh>
    <phoneticPr fontId="4"/>
  </si>
  <si>
    <t>その他伝統芸能</t>
    <rPh sb="2" eb="3">
      <t>タ</t>
    </rPh>
    <rPh sb="3" eb="5">
      <t>デントウ</t>
    </rPh>
    <rPh sb="5" eb="7">
      <t>ゲイノウ</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</si>
  <si>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</si>
  <si>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</si>
  <si>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</si>
  <si>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</si>
  <si>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</si>
  <si>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</si>
  <si>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その他大衆芸能</t>
    <rPh sb="2" eb="3">
      <t>タ</t>
    </rPh>
    <rPh sb="3" eb="5">
      <t>タイシュウ</t>
    </rPh>
    <rPh sb="5" eb="7">
      <t>ゲイノウ</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</si>
  <si>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</si>
  <si>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</si>
  <si>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</si>
  <si>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</si>
  <si>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</si>
  <si>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</si>
  <si>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</si>
  <si>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字幕費</t>
    <rPh sb="0" eb="2">
      <t>ジマク</t>
    </rPh>
    <rPh sb="2" eb="3">
      <t>ヒ</t>
    </rPh>
    <phoneticPr fontId="4"/>
  </si>
  <si>
    <t>音声ガイド費</t>
    <rPh sb="0" eb="2">
      <t>オンセイ</t>
    </rPh>
    <rPh sb="5" eb="6">
      <t>ヒ</t>
    </rPh>
    <phoneticPr fontId="4"/>
  </si>
  <si>
    <t>吹奏楽</t>
    <rPh sb="0" eb="3">
      <t>スイソウガク</t>
    </rPh>
    <phoneticPr fontId="4"/>
  </si>
  <si>
    <t>その他</t>
    <rPh sb="2" eb="3">
      <t>タ</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</si>
  <si>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9"/>
  </si>
  <si>
    <t>数量(1)</t>
    <rPh sb="0" eb="2">
      <t>スウリョウ</t>
    </rPh>
    <phoneticPr fontId="4"/>
  </si>
  <si>
    <t>数量(2)</t>
    <rPh sb="0" eb="2">
      <t>スウリョウ</t>
    </rPh>
    <phoneticPr fontId="4"/>
  </si>
  <si>
    <t>（都道府県・</t>
    <rPh sb="3" eb="4">
      <t>フ</t>
    </rPh>
    <phoneticPr fontId="4"/>
  </si>
  <si>
    <t>～</t>
  </si>
  <si>
    <t>団体名</t>
    <rPh sb="0" eb="2">
      <t>ダンタイ</t>
    </rPh>
    <rPh sb="2" eb="3">
      <t>メイ</t>
    </rPh>
    <phoneticPr fontId="12"/>
  </si>
  <si>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</si>
  <si>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</si>
  <si>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</si>
  <si>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</si>
  <si>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</si>
  <si>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（ロ）自己負担金</t>
    <rPh sb="3" eb="5">
      <t>ジコ</t>
    </rPh>
    <rPh sb="5" eb="7">
      <t>フタン</t>
    </rPh>
    <rPh sb="7" eb="8">
      <t>キン</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</si>
  <si>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</si>
  <si>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</si>
  <si>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</si>
  <si>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</si>
  <si>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配信等収入</t>
    <rPh sb="0" eb="5">
      <t>ハイシントウシュウニュウ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</si>
  <si>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</si>
  <si>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</si>
  <si>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</si>
  <si>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</si>
  <si>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</si>
  <si>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民俗舞踊</t>
    <rPh sb="0" eb="4">
      <t>ミンゾクブヨウ</t>
    </rPh>
    <phoneticPr fontId="12"/>
  </si>
  <si>
    <t>人形劇</t>
    <rPh sb="0" eb="3">
      <t>ニンギョウゲキ</t>
    </rPh>
    <phoneticPr fontId="12"/>
  </si>
  <si>
    <t>室内楽</t>
    <rPh sb="0" eb="3">
      <t>シツナイガク</t>
    </rPh>
    <phoneticPr fontId="12"/>
  </si>
  <si>
    <t>古典演劇（能楽）</t>
    <rPh sb="0" eb="4">
      <t>コテンエンゲキ</t>
    </rPh>
    <rPh sb="5" eb="7">
      <t>ノウガク</t>
    </rPh>
    <phoneticPr fontId="12"/>
  </si>
  <si>
    <t>非表示行</t>
    <rPh sb="0" eb="4">
      <t>ヒヒョウジギョウ</t>
    </rPh>
    <phoneticPr fontId="9"/>
  </si>
  <si>
    <t>【個表】</t>
    <rPh sb="1" eb="3">
      <t>コヒョウ</t>
    </rPh>
    <phoneticPr fontId="9"/>
  </si>
  <si>
    <t>開演時間</t>
    <rPh sb="0" eb="2">
      <t>カイエン</t>
    </rPh>
    <rPh sb="2" eb="4">
      <t>ジカン</t>
    </rPh>
    <phoneticPr fontId="4"/>
  </si>
  <si>
    <t>入場料収入</t>
    <rPh sb="0" eb="3">
      <t>ニュウジョウリョウ</t>
    </rPh>
    <rPh sb="3" eb="5">
      <t>シュウニュウ</t>
    </rPh>
    <phoneticPr fontId="4"/>
  </si>
  <si>
    <t>共催者負担金</t>
  </si>
  <si>
    <t>補助金・助成金</t>
  </si>
  <si>
    <t>寄付金・協賛金</t>
  </si>
  <si>
    <t>広告料・その他の収入</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</si>
  <si>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</si>
  <si>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</si>
  <si>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</si>
  <si>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</si>
  <si>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</si>
  <si>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脚色料</t>
    <rPh sb="0" eb="2">
      <t>キャクショク</t>
    </rPh>
    <rPh sb="2" eb="3">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</si>
  <si>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</si>
  <si>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</si>
  <si>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</si>
  <si>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</si>
  <si>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</si>
  <si>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</si>
  <si>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4"/>
  </si>
  <si>
    <t>セル内で改行される場合は「ALT+ENTER」を同時に押して改行してください。</t>
  </si>
  <si>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</si>
  <si>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</si>
  <si>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</si>
  <si>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</si>
  <si>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</si>
  <si>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</si>
  <si>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</si>
  <si>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</si>
  <si>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</si>
  <si>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</si>
  <si>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</si>
  <si>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</si>
  <si>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</si>
  <si>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</si>
  <si>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</si>
  <si>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</si>
  <si>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</si>
  <si>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</si>
  <si>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</si>
  <si>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</si>
  <si>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</si>
  <si>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</si>
  <si>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</si>
  <si>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感染症対策費</t>
    <rPh sb="0" eb="6">
      <t>カンセンショウタイサクヒ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</si>
  <si>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</si>
  <si>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</si>
  <si>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</si>
  <si>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感染症対策費（上限額はその他経費の10％）</t>
    <phoneticPr fontId="6"/>
  </si>
  <si>
    <t>活動内容</t>
    <rPh sb="0" eb="1">
      <t>カツ</t>
    </rPh>
    <rPh sb="1" eb="2">
      <t>ドウ</t>
    </rPh>
    <rPh sb="2" eb="4">
      <t>ナイヨウ</t>
    </rPh>
    <phoneticPr fontId="5"/>
  </si>
  <si>
    <t>衣装スタッフ費</t>
    <rPh sb="0" eb="2">
      <t>イショウ</t>
    </rPh>
    <rPh sb="6" eb="7">
      <t>ヒ</t>
    </rPh>
    <phoneticPr fontId="4"/>
  </si>
  <si>
    <t>ヘアメイクを含む</t>
    <rPh sb="6" eb="7">
      <t>フク</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</si>
  <si>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</si>
  <si>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</si>
  <si>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</si>
  <si>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</si>
  <si>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</si>
  <si>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</si>
  <si>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</si>
  <si>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感染症対策費</t>
  </si>
  <si>
    <t>感染症対策費</t>
    <phoneticPr fontId="4"/>
  </si>
  <si>
    <t>合唱指揮料</t>
  </si>
  <si>
    <t>合唱指揮料</t>
    <rPh sb="0" eb="2">
      <t>ガッショウ</t>
    </rPh>
    <rPh sb="2" eb="4">
      <t>シキ</t>
    </rPh>
    <rPh sb="4" eb="5">
      <t>リョウ</t>
    </rPh>
    <phoneticPr fontId="4"/>
  </si>
  <si>
    <t>補綴料</t>
  </si>
  <si>
    <t>補綴料</t>
    <phoneticPr fontId="4"/>
  </si>
  <si>
    <t>字幕原稿翻訳・作成料</t>
  </si>
  <si>
    <t>字幕原稿翻訳・作成料</t>
    <phoneticPr fontId="4"/>
  </si>
  <si>
    <t>音楽プラン料</t>
  </si>
  <si>
    <t>音楽プラン料</t>
    <rPh sb="0" eb="2">
      <t>オンガク</t>
    </rPh>
    <rPh sb="5" eb="6">
      <t>リョウ</t>
    </rPh>
    <phoneticPr fontId="4"/>
  </si>
  <si>
    <t>音響プラン料</t>
  </si>
  <si>
    <t>映像プラン費</t>
    <rPh sb="0" eb="2">
      <t>エイゾウ</t>
    </rPh>
    <rPh sb="5" eb="6">
      <t>ヒ</t>
    </rPh>
    <phoneticPr fontId="4"/>
  </si>
  <si>
    <t>ライセンス料</t>
  </si>
  <si>
    <t>ライセンス料</t>
    <rPh sb="5" eb="6">
      <t>リョウ</t>
    </rPh>
    <phoneticPr fontId="4"/>
  </si>
  <si>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</si>
  <si>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</si>
  <si>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</si>
  <si>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</si>
  <si>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</si>
  <si>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</si>
  <si>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</si>
  <si>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</si>
  <si>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</si>
  <si>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</si>
  <si>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</si>
  <si>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</si>
  <si>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</si>
  <si>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</si>
  <si>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</si>
  <si>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</si>
  <si>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</si>
  <si>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</si>
  <si>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</si>
  <si>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</si>
  <si>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</si>
  <si>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</si>
  <si>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</si>
  <si>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</si>
  <si>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</si>
  <si>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</si>
  <si>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</si>
  <si>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</si>
  <si>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</si>
  <si>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</si>
  <si>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</si>
  <si>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</si>
  <si>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</si>
  <si>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</si>
  <si>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</si>
  <si>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</si>
  <si>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</si>
  <si>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</si>
  <si>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</si>
  <si>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</si>
  <si>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</si>
  <si>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</si>
  <si>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</si>
  <si>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</si>
  <si>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</si>
  <si>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</si>
  <si>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</si>
  <si>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</si>
  <si>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</si>
  <si>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</si>
  <si>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</si>
  <si>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</si>
  <si>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</si>
  <si>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</si>
  <si>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</si>
  <si>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</si>
  <si>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</si>
  <si>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</si>
  <si>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</si>
  <si>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</si>
  <si>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</si>
  <si>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</si>
  <si>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</si>
  <si>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</si>
  <si>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</si>
  <si>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</si>
  <si>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</si>
  <si>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</si>
  <si>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</si>
  <si>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</si>
  <si>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</si>
  <si>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</si>
  <si>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</si>
  <si>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</si>
  <si>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</si>
  <si>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</si>
  <si>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感染症対策費（その他の助成対象経費の合計額の10％が上限額）</t>
    <rPh sb="11" eb="13">
      <t>ジョセイ</t>
    </rPh>
    <rPh sb="13" eb="15">
      <t>タイショウ</t>
    </rPh>
    <rPh sb="18" eb="20">
      <t>ゴウケイ</t>
    </rPh>
    <rPh sb="20" eb="21">
      <t>ガク</t>
    </rPh>
    <rPh sb="26" eb="29">
      <t>ジョウゲンガク</t>
    </rPh>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</si>
  <si>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</si>
  <si>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</si>
  <si>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</si>
  <si>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</si>
  <si>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</si>
  <si>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</si>
  <si>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</si>
  <si>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</si>
  <si>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</si>
  <si>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団体住所
（所在地）</t>
    <phoneticPr fontId="4"/>
  </si>
  <si>
    <t>団体名
（主催者）</t>
    <phoneticPr fontId="4"/>
  </si>
  <si>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</si>
  <si>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</si>
  <si>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</si>
  <si>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</si>
  <si>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</si>
  <si>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伝_出演費</t>
    <rPh sb="0" eb="1">
      <t>デン</t>
    </rPh>
    <rPh sb="2" eb="4">
      <t>シュツエン</t>
    </rPh>
    <rPh sb="4" eb="5">
      <t>ヒ</t>
    </rPh>
    <phoneticPr fontId="4"/>
  </si>
  <si>
    <t>舞踊家・俳優・後見等出演料</t>
    <rPh sb="0" eb="3">
      <t>ブヨウカ</t>
    </rPh>
    <rPh sb="4" eb="6">
      <t>ハイユウ</t>
    </rPh>
    <rPh sb="7" eb="9">
      <t>コウケン</t>
    </rPh>
    <rPh sb="9" eb="10">
      <t>ナド</t>
    </rPh>
    <rPh sb="10" eb="12">
      <t>シュツエン</t>
    </rPh>
    <rPh sb="12" eb="13">
      <t>リョウ</t>
    </rPh>
    <phoneticPr fontId="4"/>
  </si>
  <si>
    <t>作調（編曲）料</t>
    <rPh sb="0" eb="1">
      <t>サク</t>
    </rPh>
    <rPh sb="1" eb="2">
      <t>シラ</t>
    </rPh>
    <phoneticPr fontId="4"/>
  </si>
  <si>
    <t>伝_音楽費</t>
    <rPh sb="0" eb="1">
      <t>デン</t>
    </rPh>
    <rPh sb="2" eb="4">
      <t>オンガク</t>
    </rPh>
    <rPh sb="4" eb="5">
      <t>ヒ</t>
    </rPh>
    <phoneticPr fontId="4"/>
  </si>
  <si>
    <t>伝_文芸費</t>
    <rPh sb="0" eb="1">
      <t>デン</t>
    </rPh>
    <rPh sb="2" eb="4">
      <t>ブンゲイ</t>
    </rPh>
    <rPh sb="4" eb="5">
      <t>ヒ</t>
    </rPh>
    <phoneticPr fontId="4"/>
  </si>
  <si>
    <t>補綴料</t>
    <rPh sb="0" eb="2">
      <t>ホテツ</t>
    </rPh>
    <rPh sb="2" eb="3">
      <t>リョウ</t>
    </rPh>
    <phoneticPr fontId="4"/>
  </si>
  <si>
    <t>謝金</t>
    <rPh sb="0" eb="1">
      <t>シャ</t>
    </rPh>
    <rPh sb="1" eb="2">
      <t>キン</t>
    </rPh>
    <phoneticPr fontId="4"/>
  </si>
  <si>
    <t>旅費</t>
    <rPh sb="0" eb="1">
      <t>タビ</t>
    </rPh>
    <rPh sb="1" eb="2">
      <t>ヒ</t>
    </rPh>
    <phoneticPr fontId="4"/>
  </si>
  <si>
    <t>芸能種別</t>
    <rPh sb="0" eb="2">
      <t>ゲイノウ</t>
    </rPh>
    <rPh sb="2" eb="4">
      <t>シュベツ</t>
    </rPh>
    <phoneticPr fontId="4"/>
  </si>
  <si>
    <t>団体情報</t>
    <rPh sb="0" eb="2">
      <t>ダンタイ</t>
    </rPh>
    <rPh sb="2" eb="4">
      <t>ジョウホウ</t>
    </rPh>
    <phoneticPr fontId="5"/>
  </si>
  <si>
    <t>担当部署・所属</t>
    <rPh sb="0" eb="2">
      <t>タントウ</t>
    </rPh>
    <rPh sb="2" eb="4">
      <t>ブショ</t>
    </rPh>
    <rPh sb="5" eb="7">
      <t>ショゾク</t>
    </rPh>
    <phoneticPr fontId="4"/>
  </si>
  <si>
    <t>氏名</t>
    <phoneticPr fontId="4"/>
  </si>
  <si>
    <t>担当者e-mail</t>
    <rPh sb="0" eb="3">
      <t>タントウシャ</t>
    </rPh>
    <phoneticPr fontId="4"/>
  </si>
  <si>
    <t>電話番号</t>
    <rPh sb="0" eb="2">
      <t>デンワ</t>
    </rPh>
    <rPh sb="2" eb="4">
      <t>バンゴウ</t>
    </rPh>
    <phoneticPr fontId="4"/>
  </si>
  <si>
    <t>担当者情報</t>
    <rPh sb="0" eb="3">
      <t>タントウシャ</t>
    </rPh>
    <rPh sb="3" eb="5">
      <t>ジョウホウ</t>
    </rPh>
    <phoneticPr fontId="5"/>
  </si>
  <si>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</si>
  <si>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</si>
  <si>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</si>
  <si>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</si>
  <si>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伝統芸能・大衆芸能の公開活動</t>
    <rPh sb="5" eb="9">
      <t>タイシュウゲイノウ</t>
    </rPh>
    <phoneticPr fontId="4"/>
  </si>
  <si>
    <t>活動区分</t>
    <phoneticPr fontId="4"/>
  </si>
  <si>
    <t>配信を実施される場合は、配信を実施する場合は、
その概要（料金、配信期間 等）をご記入ください。　</t>
    <rPh sb="0" eb="2">
      <t>ハイシン</t>
    </rPh>
    <rPh sb="3" eb="5">
      <t>ジッシ</t>
    </rPh>
    <rPh sb="8" eb="10">
      <t>バアイ</t>
    </rPh>
    <phoneticPr fontId="12"/>
  </si>
  <si>
    <t>単価/円(税込)</t>
    <rPh sb="0" eb="2">
      <t>タンカ</t>
    </rPh>
    <rPh sb="3" eb="4">
      <t>エン</t>
    </rPh>
    <rPh sb="5" eb="7">
      <t>ゼイコ</t>
    </rPh>
    <phoneticPr fontId="4"/>
  </si>
  <si>
    <t>会場の席数と売止席数をご入力ください。</t>
    <rPh sb="0" eb="2">
      <t>カイジョウ</t>
    </rPh>
    <rPh sb="3" eb="5">
      <t>セキスウ</t>
    </rPh>
    <rPh sb="6" eb="8">
      <t>ウリドメ</t>
    </rPh>
    <rPh sb="8" eb="10">
      <t>セキスウ</t>
    </rPh>
    <rPh sb="12" eb="14">
      <t>ニュウリョク</t>
    </rPh>
    <phoneticPr fontId="9"/>
  </si>
  <si>
    <t>公演回数をご入力ください。他の部分は自動計算で入ります。</t>
    <rPh sb="0" eb="2">
      <t>コウエン</t>
    </rPh>
    <rPh sb="2" eb="4">
      <t>カイスウ</t>
    </rPh>
    <rPh sb="6" eb="8">
      <t>ニュウリョク</t>
    </rPh>
    <rPh sb="13" eb="14">
      <t>タ</t>
    </rPh>
    <rPh sb="15" eb="17">
      <t>ブブン</t>
    </rPh>
    <rPh sb="18" eb="20">
      <t>ジドウ</t>
    </rPh>
    <rPh sb="20" eb="22">
      <t>ケイサン</t>
    </rPh>
    <rPh sb="23" eb="24">
      <t>ハイ</t>
    </rPh>
    <phoneticPr fontId="9"/>
  </si>
  <si>
    <t>項目名</t>
    <rPh sb="0" eb="2">
      <t>コウモク</t>
    </rPh>
    <rPh sb="2" eb="3">
      <t>メイ</t>
    </rPh>
    <phoneticPr fontId="4"/>
  </si>
  <si>
    <t>記入要領</t>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</si>
  <si>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</si>
  <si>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</si>
  <si>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</si>
  <si>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</si>
  <si>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活動終了後、解体・撤去等によって主催者の財産とならない形態の展示品</t>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</si>
  <si>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</si>
  <si>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</si>
  <si>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</si>
  <si>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</si>
  <si>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</si>
  <si>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</si>
  <si>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かつら（床山）費</t>
    <rPh sb="4" eb="6">
      <t>トコヤマ</t>
    </rPh>
    <rPh sb="7" eb="8">
      <t>ヒ</t>
    </rPh>
    <phoneticPr fontId="4"/>
  </si>
  <si>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</si>
  <si>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</si>
  <si>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</si>
  <si>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人形製作費</t>
    <rPh sb="0" eb="2">
      <t>ニンギョウ</t>
    </rPh>
    <rPh sb="2" eb="5">
      <t>セイサクヒ</t>
    </rPh>
    <phoneticPr fontId="12"/>
  </si>
  <si>
    <t>バレエマスター・バレエミストレス料</t>
    <rPh sb="16" eb="17">
      <t>リョウ</t>
    </rPh>
    <phoneticPr fontId="12"/>
  </si>
  <si>
    <t>市区町村～番地（建物名含む）</t>
    <rPh sb="0" eb="4">
      <t>シクチョウソン</t>
    </rPh>
    <rPh sb="5" eb="7">
      <t>バンチ</t>
    </rPh>
    <rPh sb="8" eb="10">
      <t>タテモノ</t>
    </rPh>
    <rPh sb="10" eb="11">
      <t>メイ</t>
    </rPh>
    <rPh sb="11" eb="12">
      <t>フク</t>
    </rPh>
    <phoneticPr fontId="4"/>
  </si>
  <si>
    <t>単価/円（税込）</t>
  </si>
  <si>
    <t>様式第４号（第７条関係）</t>
    <rPh sb="0" eb="2">
      <t>ヨウシキ</t>
    </rPh>
    <rPh sb="2" eb="3">
      <t>ダイ</t>
    </rPh>
    <rPh sb="4" eb="5">
      <t>ゴウ</t>
    </rPh>
    <rPh sb="6" eb="7">
      <t>ダイ</t>
    </rPh>
    <rPh sb="8" eb="9">
      <t>ジョウ</t>
    </rPh>
    <rPh sb="9" eb="11">
      <t>カンケイ</t>
    </rPh>
    <phoneticPr fontId="4"/>
  </si>
  <si>
    <t>総表</t>
    <rPh sb="0" eb="2">
      <t>ソウヒョウ</t>
    </rPh>
    <phoneticPr fontId="4"/>
  </si>
  <si>
    <t>令和５年度　芸術文化振興基金
助　成　金　交　付　申　請　書</t>
    <rPh sb="27" eb="28">
      <t>ショウ</t>
    </rPh>
    <phoneticPr fontId="4"/>
  </si>
  <si>
    <t>（ハ）助成金の額</t>
    <rPh sb="3" eb="6">
      <t>ジョセイキン</t>
    </rPh>
    <rPh sb="7" eb="8">
      <t>ガク</t>
    </rPh>
    <phoneticPr fontId="4"/>
  </si>
  <si>
    <t>収入総額（イ＋ロ＋ハ）</t>
    <phoneticPr fontId="4"/>
  </si>
  <si>
    <t>令和　年　月　日</t>
    <rPh sb="0" eb="2">
      <t>レイワ</t>
    </rPh>
    <rPh sb="3" eb="4">
      <t>ネン</t>
    </rPh>
    <rPh sb="5" eb="6">
      <t>ガツ</t>
    </rPh>
    <rPh sb="7" eb="8">
      <t>ニチ</t>
    </rPh>
    <phoneticPr fontId="4"/>
  </si>
  <si>
    <t>独立行政法人日本芸術文化振興会理事長　殿</t>
    <phoneticPr fontId="4"/>
  </si>
  <si>
    <t>　下記の活動を行いたいので、芸術文化振興基金助成金交付要綱第７条第１項の規定に基づき、
助成金の交付を申請します。</t>
    <phoneticPr fontId="4"/>
  </si>
  <si>
    <t>←以下の項目に変更がある場合、
「変更理由書」の提出が必要です。
・住所、団体名、代表者職名、代表者氏名
・助成対象活動名</t>
    <phoneticPr fontId="4"/>
  </si>
  <si>
    <t>←チラシ等の広報に使用される具体的な活動名と
フリガナを記入してください。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</si>
  <si>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</si>
  <si>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←練習・仕込み・ばらしの期間は記入せず、
　公演期間を記入してください。(2023/4/1～2024/3/31）
　活動が1日の場合は同じ日付をご記入ください。</t>
    <phoneticPr fontId="4"/>
  </si>
  <si>
    <t>水色のセルは自動で入力されますので、
記入は不要です。</t>
    <phoneticPr fontId="4"/>
  </si>
  <si>
    <t>※総表に記入した情報が反映されます。</t>
    <phoneticPr fontId="4"/>
  </si>
  <si>
    <t>単価等、数量(1)(2)には整数のみ入力できます。
小数点が発生する場合は、一式で計上してください。</t>
    <rPh sb="0" eb="2">
      <t>タンカ</t>
    </rPh>
    <rPh sb="2" eb="3">
      <t>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</si>
  <si>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2"/>
  </si>
  <si>
    <t>・実施時期、実施回数、実施会場</t>
    <rPh sb="1" eb="5">
      <t>ジッシジキ</t>
    </rPh>
    <rPh sb="11" eb="13">
      <t>ジッシ</t>
    </rPh>
    <rPh sb="13" eb="15">
      <t>カイジョウ</t>
    </rPh>
    <phoneticPr fontId="12"/>
  </si>
  <si>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2"/>
  </si>
  <si>
    <t>・共催者、共同制作者</t>
    <rPh sb="1" eb="4">
      <t>キョウサイシャ</t>
    </rPh>
    <rPh sb="5" eb="7">
      <t>キョウドウ</t>
    </rPh>
    <rPh sb="7" eb="9">
      <t>セイサク</t>
    </rPh>
    <rPh sb="9" eb="10">
      <t>シャ</t>
    </rPh>
    <phoneticPr fontId="12"/>
  </si>
  <si>
    <t>・使用席数</t>
    <rPh sb="1" eb="3">
      <t>シヨウ</t>
    </rPh>
    <rPh sb="3" eb="5">
      <t>セキスウ</t>
    </rPh>
    <phoneticPr fontId="4"/>
  </si>
  <si>
    <t>・入場券の券種</t>
    <rPh sb="1" eb="4">
      <t>ニュウジョウケン</t>
    </rPh>
    <rPh sb="5" eb="7">
      <t>ケンシュ</t>
    </rPh>
    <phoneticPr fontId="4"/>
  </si>
  <si>
    <t>・入場券の単価</t>
    <rPh sb="1" eb="4">
      <t>ニュウジョウケン</t>
    </rPh>
    <rPh sb="5" eb="7">
      <t>タンカ</t>
    </rPh>
    <phoneticPr fontId="4"/>
  </si>
  <si>
    <t>←水色のセルは自動で入力されますので、</t>
    <rPh sb="1" eb="3">
      <t>ミズイロ</t>
    </rPh>
    <rPh sb="7" eb="9">
      <t>ジドウ</t>
    </rPh>
    <rPh sb="10" eb="12">
      <t>ニュウリョク</t>
    </rPh>
    <phoneticPr fontId="4"/>
  </si>
  <si>
    <t>　記入は不要です。</t>
    <phoneticPr fontId="4"/>
  </si>
  <si>
    <t>企画意図</t>
    <rPh sb="0" eb="4">
      <t>キカクイト</t>
    </rPh>
    <phoneticPr fontId="4"/>
  </si>
  <si>
    <t>観客層拡充</t>
    <rPh sb="0" eb="5">
      <t>カンキャクソウカクジュウ</t>
    </rPh>
    <phoneticPr fontId="4"/>
  </si>
  <si>
    <t>令和５年度　芸術文化振興基金
助 成 対 象 活 動 実 績 報 告 書</t>
    <rPh sb="15" eb="16">
      <t>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4"/>
  </si>
  <si>
    <t>様式第１３号（第１５条関係）</t>
    <rPh sb="0" eb="2">
      <t>ヨウシキ</t>
    </rPh>
    <rPh sb="2" eb="3">
      <t>ダイ</t>
    </rPh>
    <rPh sb="5" eb="6">
      <t>ゴウ</t>
    </rPh>
    <rPh sb="7" eb="8">
      <t>ダイ</t>
    </rPh>
    <rPh sb="10" eb="11">
      <t>ジョウ</t>
    </rPh>
    <rPh sb="11" eb="13">
      <t>カンケイ</t>
    </rPh>
    <phoneticPr fontId="4"/>
  </si>
  <si>
    <t>《記入時の注意点》</t>
    <rPh sb="1" eb="3">
      <t>キニュウ</t>
    </rPh>
    <rPh sb="3" eb="4">
      <t>ジ</t>
    </rPh>
    <rPh sb="5" eb="8">
      <t>チュウイテン</t>
    </rPh>
    <phoneticPr fontId="12"/>
  </si>
  <si>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2"/>
  </si>
  <si>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2"/>
  </si>
  <si>
    <r>
      <t>《貼り付けの方法》</t>
    </r>
    <r>
      <rPr>
        <sz val="11"/>
        <color rgb="FFFF0000"/>
        <rFont val="游ゴシック"/>
        <family val="3"/>
        <charset val="128"/>
        <scheme val="minor"/>
      </rPr>
      <t>※非表示行（56～58行目）も反映されますので、必ず以下の方法で貼り付けをお願いします。</t>
    </r>
    <rPh sb="1" eb="2">
      <t>ハ</t>
    </rPh>
    <rPh sb="3" eb="4">
      <t>ツ</t>
    </rPh>
    <rPh sb="6" eb="8">
      <t>ホウホウ</t>
    </rPh>
    <rPh sb="20" eb="22">
      <t>ギョウメ</t>
    </rPh>
    <phoneticPr fontId="12"/>
  </si>
  <si>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2"/>
  </si>
  <si>
    <t>②シートが全選択された状態で、右クリック→コピーを選択する。</t>
    <rPh sb="5" eb="8">
      <t>ゼンセンタク</t>
    </rPh>
    <rPh sb="11" eb="13">
      <t>ジョウタイ</t>
    </rPh>
    <rPh sb="15" eb="16">
      <t>ミギ</t>
    </rPh>
    <rPh sb="25" eb="27">
      <t>センタク</t>
    </rPh>
    <phoneticPr fontId="12"/>
  </si>
  <si>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2"/>
  </si>
  <si>
    <t>※交付申請書の総表の一部の行を削除している場合、行がずれますので、行数を合わせる等対応をお願いいたします。</t>
    <phoneticPr fontId="12"/>
  </si>
  <si>
    <t>助成対象経費の増減率</t>
    <rPh sb="0" eb="2">
      <t>ジョセイ</t>
    </rPh>
    <rPh sb="2" eb="4">
      <t>タイショウ</t>
    </rPh>
    <rPh sb="4" eb="6">
      <t>ケイヒ</t>
    </rPh>
    <rPh sb="7" eb="9">
      <t>ゾウゲン</t>
    </rPh>
    <rPh sb="9" eb="10">
      <t>リツ</t>
    </rPh>
    <phoneticPr fontId="4"/>
  </si>
  <si>
    <t>変更理由書等の提出</t>
    <rPh sb="0" eb="5">
      <t>ヘンコウリユウショ</t>
    </rPh>
    <rPh sb="5" eb="6">
      <t>トウ</t>
    </rPh>
    <rPh sb="7" eb="9">
      <t>テイシュツ</t>
    </rPh>
    <phoneticPr fontId="4"/>
  </si>
  <si>
    <t>金額（円）</t>
    <phoneticPr fontId="4"/>
  </si>
  <si>
    <t>（円）</t>
    <phoneticPr fontId="6"/>
  </si>
  <si>
    <t>小計（円）</t>
  </si>
  <si>
    <t>収入合計（円）</t>
    <rPh sb="0" eb="2">
      <t>シュウニュウ</t>
    </rPh>
    <rPh sb="2" eb="4">
      <t>ゴウケイ</t>
    </rPh>
    <phoneticPr fontId="4"/>
  </si>
  <si>
    <t>小計（円）</t>
    <rPh sb="0" eb="2">
      <t>ショウケイ</t>
    </rPh>
    <rPh sb="3" eb="4">
      <t>エン</t>
    </rPh>
    <phoneticPr fontId="4"/>
  </si>
  <si>
    <t>【収入決算】</t>
    <rPh sb="1" eb="3">
      <t>シュウニュウ</t>
    </rPh>
    <rPh sb="3" eb="5">
      <t>ケッサン</t>
    </rPh>
    <phoneticPr fontId="9"/>
  </si>
  <si>
    <t>【支出決算】</t>
    <rPh sb="1" eb="3">
      <t>シシュツ</t>
    </rPh>
    <rPh sb="2" eb="3">
      <t>シュウシ</t>
    </rPh>
    <rPh sb="3" eb="5">
      <t>ケッサン</t>
    </rPh>
    <phoneticPr fontId="9"/>
  </si>
  <si>
    <t>※助成金は、団体名義の口座に銀行振込でお支払いいたします。団体名以外の口座（代表者個人名等）への振込はできません。</t>
  </si>
  <si>
    <t xml:space="preserve">様式第１２号（第１４条関係）
</t>
    <phoneticPr fontId="4"/>
  </si>
  <si>
    <t>令和５年度芸術文化振興基金</t>
    <rPh sb="0" eb="2">
      <t>レイワ</t>
    </rPh>
    <rPh sb="3" eb="5">
      <t>ネンド</t>
    </rPh>
    <rPh sb="5" eb="7">
      <t>ゲイジュツ</t>
    </rPh>
    <rPh sb="7" eb="9">
      <t>ブンカ</t>
    </rPh>
    <rPh sb="9" eb="11">
      <t>シンコウ</t>
    </rPh>
    <rPh sb="11" eb="13">
      <t>キキン</t>
    </rPh>
    <phoneticPr fontId="4"/>
  </si>
  <si>
    <t>助成金支払申請書</t>
    <rPh sb="0" eb="3">
      <t>ジョセイキン</t>
    </rPh>
    <rPh sb="3" eb="5">
      <t>シハライ</t>
    </rPh>
    <rPh sb="5" eb="8">
      <t>シンセイショ</t>
    </rPh>
    <phoneticPr fontId="4"/>
  </si>
  <si>
    <t>※総表に記入した情報が反映されます。</t>
    <rPh sb="1" eb="3">
      <t>ソウヒョウ</t>
    </rPh>
    <rPh sb="4" eb="6">
      <t>キニュウ</t>
    </rPh>
    <rPh sb="8" eb="10">
      <t>ジョウホウ</t>
    </rPh>
    <rPh sb="11" eb="13">
      <t>ハンエイ</t>
    </rPh>
    <phoneticPr fontId="12"/>
  </si>
  <si>
    <t/>
  </si>
  <si>
    <t>独立行政法人日本芸術文化振興会理事長 殿</t>
    <phoneticPr fontId="4"/>
  </si>
  <si>
    <t>〒</t>
    <phoneticPr fontId="4"/>
  </si>
  <si>
    <t>-</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</si>
  <si>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</si>
  <si>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</si>
  <si>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</si>
  <si>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</si>
  <si>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</si>
  <si>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</si>
  <si>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２　助成金の額 　</t>
    <phoneticPr fontId="12"/>
  </si>
  <si>
    <t>概算払：</t>
    <rPh sb="0" eb="2">
      <t>ガイサン</t>
    </rPh>
    <rPh sb="2" eb="3">
      <t>バラ</t>
    </rPh>
    <phoneticPr fontId="12"/>
  </si>
  <si>
    <t>要入力</t>
  </si>
  <si>
    <t>プルダウンから選択してください</t>
    <rPh sb="7" eb="9">
      <t>センタク</t>
    </rPh>
    <phoneticPr fontId="12"/>
  </si>
  <si>
    <t>自動入力されます</t>
    <rPh sb="0" eb="2">
      <t>ジドウ</t>
    </rPh>
    <rPh sb="2" eb="4">
      <t>ニュウリョク</t>
    </rPh>
    <phoneticPr fontId="12"/>
  </si>
  <si>
    <t>概算払を受けている場合は金額を記入してください。</t>
    <rPh sb="0" eb="3">
      <t>ガイサンバラ</t>
    </rPh>
    <rPh sb="4" eb="5">
      <t>ウ</t>
    </rPh>
    <rPh sb="9" eb="11">
      <t>バアイ</t>
    </rPh>
    <rPh sb="12" eb="14">
      <t>キンガク</t>
    </rPh>
    <rPh sb="15" eb="17">
      <t>キニュウ</t>
    </rPh>
    <phoneticPr fontId="12"/>
  </si>
  <si>
    <t>３　助成金振込先</t>
    <phoneticPr fontId="12"/>
  </si>
  <si>
    <t>（１）金融機関名</t>
  </si>
  <si>
    <t>〇〇銀行</t>
    <rPh sb="2" eb="4">
      <t>ギンコウ</t>
    </rPh>
    <phoneticPr fontId="12"/>
  </si>
  <si>
    <t>（２）支店名</t>
  </si>
  <si>
    <t>○○支店</t>
    <rPh sb="2" eb="4">
      <t>シテン</t>
    </rPh>
    <phoneticPr fontId="12"/>
  </si>
  <si>
    <t>店番号</t>
  </si>
  <si>
    <t>（３）口座種別</t>
  </si>
  <si>
    <t>普通</t>
  </si>
  <si>
    <t>（４）口座番号</t>
  </si>
  <si>
    <t>　　　口座名義（ｶﾀｶﾅ）</t>
    <phoneticPr fontId="12"/>
  </si>
  <si>
    <t>※通帳の表紙裏に記載のｶﾀｶﾅをそのまま記入してください。</t>
    <rPh sb="1" eb="3">
      <t>ツウチョウ</t>
    </rPh>
    <rPh sb="4" eb="7">
      <t>ヒョウシウラ</t>
    </rPh>
    <rPh sb="8" eb="10">
      <t>キサイ</t>
    </rPh>
    <rPh sb="20" eb="22">
      <t>キニュウ</t>
    </rPh>
    <phoneticPr fontId="12"/>
  </si>
  <si>
    <t>（５）口座名義</t>
    <phoneticPr fontId="12"/>
  </si>
  <si>
    <t>※口座情報が確認できる書類（通帳表紙、表紙裏の写し等）を併せてご提出ください。</t>
    <phoneticPr fontId="12"/>
  </si>
  <si>
    <t>③点線が点滅した状態になったら、実績報告書「交付申請書総表貼付け欄」に移り、A1セルを選択する。</t>
    <rPh sb="1" eb="3">
      <t>テンセン</t>
    </rPh>
    <rPh sb="4" eb="6">
      <t>テンメツ</t>
    </rPh>
    <rPh sb="8" eb="10">
      <t>ジョウタイ</t>
    </rPh>
    <rPh sb="16" eb="21">
      <t>ジッセキホウコクショ</t>
    </rPh>
    <rPh sb="22" eb="27">
      <t>コウフシンセイショ</t>
    </rPh>
    <rPh sb="27" eb="29">
      <t>ソウヒョウ</t>
    </rPh>
    <rPh sb="35" eb="36">
      <t>ウツ</t>
    </rPh>
    <rPh sb="43" eb="45">
      <t>センタク</t>
    </rPh>
    <phoneticPr fontId="12"/>
  </si>
  <si>
    <t>⑤「交付申請書総表貼付け欄」に、交付申請書総表の内容が反映される。</t>
    <rPh sb="2" eb="9">
      <t>コウフシンセイショソウヒョウ</t>
    </rPh>
    <rPh sb="16" eb="21">
      <t>コウフシンセイショ</t>
    </rPh>
    <rPh sb="21" eb="23">
      <t>ソウヒョウ</t>
    </rPh>
    <rPh sb="24" eb="26">
      <t>ナイヨウ</t>
    </rPh>
    <rPh sb="27" eb="29">
      <t>ハンエイ</t>
    </rPh>
    <phoneticPr fontId="12"/>
  </si>
  <si>
    <t>別紙　当日来場者数内訳</t>
    <rPh sb="0" eb="2">
      <t>ベッシ</t>
    </rPh>
    <rPh sb="3" eb="5">
      <t>トウジツ</t>
    </rPh>
    <rPh sb="5" eb="7">
      <t>ライジョウ</t>
    </rPh>
    <rPh sb="7" eb="8">
      <t>シャ</t>
    </rPh>
    <rPh sb="8" eb="9">
      <t>スウ</t>
    </rPh>
    <rPh sb="9" eb="11">
      <t>ウチワケ</t>
    </rPh>
    <phoneticPr fontId="56"/>
  </si>
  <si>
    <t>　助成対象団体名</t>
    <rPh sb="1" eb="3">
      <t>ジョセイ</t>
    </rPh>
    <rPh sb="3" eb="5">
      <t>タイショウ</t>
    </rPh>
    <rPh sb="5" eb="7">
      <t>ダンタイ</t>
    </rPh>
    <rPh sb="7" eb="8">
      <t>メイ</t>
    </rPh>
    <phoneticPr fontId="56"/>
  </si>
  <si>
    <t>　助成対象活動名</t>
    <rPh sb="1" eb="3">
      <t>ジョセイ</t>
    </rPh>
    <rPh sb="3" eb="5">
      <t>タイショウ</t>
    </rPh>
    <rPh sb="5" eb="7">
      <t>カツドウ</t>
    </rPh>
    <rPh sb="7" eb="8">
      <t>メイ</t>
    </rPh>
    <phoneticPr fontId="56"/>
  </si>
  <si>
    <t>総使用席数合計</t>
    <rPh sb="0" eb="1">
      <t>ソウ</t>
    </rPh>
    <rPh sb="1" eb="3">
      <t>シヨウ</t>
    </rPh>
    <rPh sb="3" eb="5">
      <t>セキスウ</t>
    </rPh>
    <rPh sb="5" eb="7">
      <t>ゴウケイ</t>
    </rPh>
    <phoneticPr fontId="56"/>
  </si>
  <si>
    <t>有料来場者数合計</t>
    <rPh sb="0" eb="2">
      <t>ユウリョウ</t>
    </rPh>
    <rPh sb="2" eb="5">
      <t>ライジョウシャ</t>
    </rPh>
    <rPh sb="5" eb="6">
      <t>スウ</t>
    </rPh>
    <rPh sb="6" eb="8">
      <t>ゴウケイ</t>
    </rPh>
    <phoneticPr fontId="56"/>
  </si>
  <si>
    <t>総来場者数合計</t>
    <rPh sb="0" eb="1">
      <t>ソウ</t>
    </rPh>
    <rPh sb="1" eb="4">
      <t>ライジョウシャ</t>
    </rPh>
    <rPh sb="4" eb="5">
      <t>スウ</t>
    </rPh>
    <rPh sb="5" eb="7">
      <t>ゴウケイ</t>
    </rPh>
    <phoneticPr fontId="56"/>
  </si>
  <si>
    <t>有料来場率</t>
    <rPh sb="0" eb="2">
      <t>ユウリョウ</t>
    </rPh>
    <rPh sb="2" eb="4">
      <t>ライジョウ</t>
    </rPh>
    <rPh sb="4" eb="5">
      <t>リツ</t>
    </rPh>
    <phoneticPr fontId="56"/>
  </si>
  <si>
    <t>総来場率</t>
    <rPh sb="0" eb="1">
      <t>ソウ</t>
    </rPh>
    <rPh sb="1" eb="3">
      <t>ライジョウ</t>
    </rPh>
    <rPh sb="3" eb="4">
      <t>リツ</t>
    </rPh>
    <phoneticPr fontId="56"/>
  </si>
  <si>
    <t>会場名</t>
    <rPh sb="0" eb="2">
      <t>カイジョウ</t>
    </rPh>
    <rPh sb="2" eb="3">
      <t>メイ</t>
    </rPh>
    <phoneticPr fontId="56"/>
  </si>
  <si>
    <t>使用席数</t>
    <rPh sb="0" eb="2">
      <t>シヨウ</t>
    </rPh>
    <rPh sb="2" eb="4">
      <t>セキスウ</t>
    </rPh>
    <phoneticPr fontId="56"/>
  </si>
  <si>
    <t>公演回数</t>
    <rPh sb="0" eb="2">
      <t>コウエン</t>
    </rPh>
    <rPh sb="2" eb="4">
      <t>カイスウ</t>
    </rPh>
    <phoneticPr fontId="56"/>
  </si>
  <si>
    <t>総使用席数</t>
    <rPh sb="0" eb="1">
      <t>ソウ</t>
    </rPh>
    <rPh sb="1" eb="3">
      <t>シヨウ</t>
    </rPh>
    <rPh sb="3" eb="5">
      <t>セキスウ</t>
    </rPh>
    <phoneticPr fontId="56"/>
  </si>
  <si>
    <t>×</t>
    <phoneticPr fontId="56"/>
  </si>
  <si>
    <t>=</t>
    <phoneticPr fontId="56"/>
  </si>
  <si>
    <t>公演日</t>
    <rPh sb="0" eb="2">
      <t>コウエン</t>
    </rPh>
    <rPh sb="2" eb="3">
      <t>ビ</t>
    </rPh>
    <phoneticPr fontId="56"/>
  </si>
  <si>
    <t>曜</t>
    <rPh sb="0" eb="1">
      <t>ヒカリ</t>
    </rPh>
    <phoneticPr fontId="56"/>
  </si>
  <si>
    <t>開演時間</t>
    <rPh sb="0" eb="2">
      <t>カイエン</t>
    </rPh>
    <rPh sb="2" eb="4">
      <t>ジカン</t>
    </rPh>
    <phoneticPr fontId="56"/>
  </si>
  <si>
    <t>有料来場者数</t>
    <rPh sb="0" eb="2">
      <t>ユウリョウ</t>
    </rPh>
    <rPh sb="2" eb="5">
      <t>ライジョウシャ</t>
    </rPh>
    <rPh sb="5" eb="6">
      <t>スウ</t>
    </rPh>
    <phoneticPr fontId="56"/>
  </si>
  <si>
    <t>招待来場者数</t>
    <rPh sb="0" eb="2">
      <t>ショウタイ</t>
    </rPh>
    <rPh sb="2" eb="5">
      <t>ライジョウシャ</t>
    </rPh>
    <rPh sb="5" eb="6">
      <t>スウ</t>
    </rPh>
    <phoneticPr fontId="56"/>
  </si>
  <si>
    <t>合計（総来場者数）</t>
    <rPh sb="0" eb="2">
      <t>ゴウケイ</t>
    </rPh>
    <rPh sb="3" eb="4">
      <t>ソウ</t>
    </rPh>
    <rPh sb="4" eb="6">
      <t>ライジョウ</t>
    </rPh>
    <rPh sb="6" eb="7">
      <t>シャ</t>
    </rPh>
    <rPh sb="7" eb="8">
      <t>スウ</t>
    </rPh>
    <phoneticPr fontId="56"/>
  </si>
  <si>
    <t>248</t>
    <phoneticPr fontId="56"/>
  </si>
  <si>
    <t>＋</t>
    <phoneticPr fontId="56"/>
  </si>
  <si>
    <t>44</t>
    <phoneticPr fontId="56"/>
  </si>
  <si>
    <t>＝</t>
    <phoneticPr fontId="56"/>
  </si>
  <si>
    <t>合計</t>
    <rPh sb="0" eb="2">
      <t>ゴウケイ</t>
    </rPh>
    <phoneticPr fontId="56"/>
  </si>
  <si>
    <t>＋</t>
  </si>
  <si>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4"/>
  </si>
  <si>
    <t>※要望書からの変更はできません。
交付申請書総表貼付け欄の情報が反映されます。</t>
    <phoneticPr fontId="4"/>
  </si>
  <si>
    <t>以下の項目に大幅な変更がある場合、「変更理由書」の提出が必要です。</t>
    <rPh sb="6" eb="8">
      <t>オオハバ</t>
    </rPh>
    <phoneticPr fontId="9"/>
  </si>
  <si>
    <t>（例）2023年5月25日</t>
    <rPh sb="1" eb="2">
      <t>レイ</t>
    </rPh>
    <rPh sb="7" eb="8">
      <t>ネン</t>
    </rPh>
    <rPh sb="9" eb="10">
      <t>ガツ</t>
    </rPh>
    <rPh sb="12" eb="13">
      <t>ニチ</t>
    </rPh>
    <phoneticPr fontId="56"/>
  </si>
  <si>
    <t>木</t>
    <rPh sb="0" eb="1">
      <t>モク</t>
    </rPh>
    <phoneticPr fontId="56"/>
  </si>
  <si>
    <t>により助成金の交付の決定を受けた助成対象活動の</t>
    <phoneticPr fontId="4"/>
  </si>
  <si>
    <t>実績について、芸術文化振興基金助成金交付要綱第１５条第１項の規定に基づき、下記のとおり報告します。</t>
    <phoneticPr fontId="4"/>
  </si>
  <si>
    <t>←提出日をご入力ください。</t>
    <rPh sb="1" eb="3">
      <t>テイシュツ</t>
    </rPh>
    <rPh sb="6" eb="8">
      <t>ニュウリョク</t>
    </rPh>
    <phoneticPr fontId="4"/>
  </si>
  <si>
    <t>←該当する「芸能種別」を、雅楽、声明、能、狂言、歌舞伎、人形浄瑠璃、邦楽（琵琶、尺八、箏曲、地歌、長唄、義太夫節など）、邦舞（歌舞伎舞踊、上方舞、琉球舞踊）、落語、浪曲、漫才、奇術、太神楽曲芸など具体的に記入してください。</t>
  </si>
  <si>
    <t>　令和　年　　月　　日付け芸基芸第　　号助成金交付決定通知書</t>
    <rPh sb="4" eb="5">
      <t>トシ</t>
    </rPh>
    <rPh sb="20" eb="23">
      <t>ジョセイキン</t>
    </rPh>
    <phoneticPr fontId="4"/>
  </si>
  <si>
    <t>本活動の成果
・助成の成果</t>
    <rPh sb="0" eb="1">
      <t>ホン</t>
    </rPh>
    <rPh sb="1" eb="3">
      <t>カツドウ</t>
    </rPh>
    <rPh sb="4" eb="6">
      <t>セイカ</t>
    </rPh>
    <rPh sb="8" eb="10">
      <t>ジョセイ</t>
    </rPh>
    <rPh sb="11" eb="13">
      <t>セイカ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</si>
</sst>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0.00_ ;[Red]\-0.00\ "/>
    <numFmt numFmtId="194" formatCode="&quot;外&quot;#&quot;件&quot;;;"/>
    <numFmt numFmtId="195" formatCode="[$-411]ggge&quot;年&quot;m&quot;月&quot;d&quot;日&quot;;@"/>
    <numFmt numFmtId="196" formatCode="&quot;(&quot;#,##0&quot;)&quot;"/>
    <numFmt numFmtId="197" formatCode="&quot;(&quot;@&quot;　助成)&quot;"/>
    <numFmt numFmtId="198" formatCode="#,##0&quot;円&quot;"/>
    <numFmt numFmtId="199" formatCode="0000000"/>
    <numFmt numFmtId="200" formatCode="aaa"/>
    <numFmt numFmtId="201" formatCode="[$-F800]dddd\,\ mmmm\ dd\,\ yyyy"/>
  </numFmts>
  <fonts count="67">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4"/>
      <color theme="0" tint="-4.9989318521683403E-2"/>
      <name val="ＭＳ ゴシック"/>
      <family val="3"/>
      <charset val="128"/>
    </font>
    <font>
      <sz val="18"/>
      <name val="ＭＳ ゴシック"/>
      <family val="3"/>
      <charset val="128"/>
    </font>
    <font>
      <sz val="16"/>
      <name val="ＭＳ ゴシック"/>
      <family val="3"/>
      <charset val="128"/>
    </font>
    <font>
      <sz val="12"/>
      <name val="ＭＳ ゴシック"/>
      <family val="3"/>
      <charset val="128"/>
    </font>
    <font>
      <sz val="9"/>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9"/>
      <color indexed="81"/>
      <name val="MS P ゴシック"/>
      <family val="3"/>
      <charset val="128"/>
    </font>
    <font>
      <sz val="14"/>
      <color rgb="FFCCFFFF"/>
      <name val="ＭＳ ゴシック"/>
      <family val="3"/>
      <charset val="128"/>
    </font>
    <font>
      <sz val="22"/>
      <color theme="1"/>
      <name val="ＭＳ ゴシック"/>
      <family val="3"/>
      <charset val="128"/>
    </font>
    <font>
      <b/>
      <sz val="11"/>
      <color indexed="81"/>
      <name val="MS P ゴシック"/>
      <family val="3"/>
      <charset val="128"/>
    </font>
    <font>
      <sz val="11"/>
      <color rgb="FFFF0000"/>
      <name val="游ゴシック"/>
      <family val="3"/>
      <charset val="128"/>
      <scheme val="minor"/>
    </font>
    <font>
      <b/>
      <sz val="16"/>
      <color rgb="FFC00000"/>
      <name val="ＭＳ ゴシック"/>
      <family val="3"/>
      <charset val="128"/>
    </font>
    <font>
      <b/>
      <sz val="24"/>
      <color theme="1"/>
      <name val="ＭＳ ゴシック"/>
      <family val="3"/>
      <charset val="128"/>
    </font>
    <font>
      <sz val="24"/>
      <color theme="1"/>
      <name val="ＭＳ ゴシック"/>
      <family val="3"/>
      <charset val="128"/>
    </font>
    <font>
      <sz val="20"/>
      <color theme="1"/>
      <name val="ＭＳ ゴシック"/>
      <family val="3"/>
      <charset val="128"/>
    </font>
    <font>
      <sz val="28"/>
      <color theme="1"/>
      <name val="ＭＳ ゴシック"/>
      <family val="3"/>
      <charset val="128"/>
    </font>
    <font>
      <b/>
      <sz val="14"/>
      <color rgb="FFC00000"/>
      <name val="ＭＳ ゴシック"/>
      <family val="3"/>
      <charset val="128"/>
    </font>
    <font>
      <sz val="6"/>
      <name val="ＭＳ Ｐゴシック"/>
      <family val="3"/>
      <charset val="128"/>
    </font>
    <font>
      <sz val="10"/>
      <color theme="1"/>
      <name val="ＭＳ ゴシック"/>
      <family val="3"/>
      <charset val="128"/>
    </font>
    <font>
      <b/>
      <sz val="9"/>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sz val="11"/>
      <color indexed="81"/>
      <name val="MS P ゴシック"/>
      <family val="3"/>
      <charset val="128"/>
    </font>
  </fonts>
  <fills count="1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theme="0" tint="-0.14999847407452621"/>
        <bgColor indexed="64"/>
      </patternFill>
    </fill>
  </fills>
  <borders count="129">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12">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xf numFmtId="9" fontId="10" fillId="0" borderId="0" applyFont="0" applyFill="0" applyBorder="0" applyAlignment="0" applyProtection="0">
      <alignment vertical="center"/>
    </xf>
  </cellStyleXfs>
  <cellXfs count="980">
    <xf numFmtId="0" fontId="0" fillId="0" borderId="0" xfId="0">
      <alignment vertical="center"/>
    </xf>
    <xf numFmtId="0" fontId="14" fillId="2" borderId="8" xfId="6" applyFont="1" applyFill="1" applyBorder="1" applyAlignment="1">
      <alignment horizontal="center" vertical="center"/>
    </xf>
    <xf numFmtId="0" fontId="11" fillId="2" borderId="8" xfId="6" applyFont="1" applyFill="1" applyBorder="1">
      <alignment vertical="center"/>
    </xf>
    <xf numFmtId="0" fontId="18" fillId="0" borderId="0" xfId="0" applyFont="1">
      <alignment vertical="center"/>
    </xf>
    <xf numFmtId="0" fontId="18" fillId="0" borderId="0" xfId="0" applyFont="1" applyAlignment="1">
      <alignment vertical="center" wrapText="1"/>
    </xf>
    <xf numFmtId="0" fontId="18" fillId="0" borderId="0" xfId="0" applyFont="1" applyAlignment="1">
      <alignment vertical="top"/>
    </xf>
    <xf numFmtId="0" fontId="15" fillId="0" borderId="0" xfId="0" applyFont="1">
      <alignment vertical="center"/>
    </xf>
    <xf numFmtId="0" fontId="23" fillId="0" borderId="0" xfId="0" applyFont="1" applyAlignment="1">
      <alignment vertical="center" wrapText="1"/>
    </xf>
    <xf numFmtId="0" fontId="15" fillId="4" borderId="11" xfId="0" applyFont="1" applyFill="1" applyBorder="1" applyAlignment="1">
      <alignment horizontal="center" vertical="center"/>
    </xf>
    <xf numFmtId="14" fontId="15" fillId="5" borderId="9" xfId="0" applyNumberFormat="1" applyFont="1" applyFill="1" applyBorder="1" applyAlignment="1">
      <alignment horizontal="center" vertical="top" shrinkToFit="1"/>
    </xf>
    <xf numFmtId="190" fontId="15" fillId="0" borderId="9" xfId="0" applyNumberFormat="1" applyFont="1" applyBorder="1" applyAlignment="1" applyProtection="1">
      <alignment horizontal="center" vertical="center" shrinkToFit="1"/>
      <protection locked="0"/>
    </xf>
    <xf numFmtId="189" fontId="15" fillId="4" borderId="11" xfId="0" applyNumberFormat="1" applyFont="1" applyFill="1" applyBorder="1" applyAlignment="1">
      <alignment horizontal="center" vertical="center" shrinkToFit="1"/>
    </xf>
    <xf numFmtId="190" fontId="15" fillId="5" borderId="11" xfId="0" applyNumberFormat="1" applyFont="1" applyFill="1" applyBorder="1" applyAlignment="1">
      <alignment horizontal="center" vertical="center" shrinkToFit="1"/>
    </xf>
    <xf numFmtId="191" fontId="15" fillId="5" borderId="7" xfId="0" applyNumberFormat="1" applyFont="1" applyFill="1" applyBorder="1" applyAlignment="1">
      <alignment horizontal="center" vertical="center"/>
    </xf>
    <xf numFmtId="183" fontId="15" fillId="5" borderId="54" xfId="0" applyNumberFormat="1" applyFont="1" applyFill="1" applyBorder="1" applyAlignment="1">
      <alignment horizontal="left" vertical="center"/>
    </xf>
    <xf numFmtId="183" fontId="15" fillId="5" borderId="91" xfId="0" applyNumberFormat="1" applyFont="1" applyFill="1" applyBorder="1" applyAlignment="1">
      <alignment horizontal="left" vertical="center"/>
    </xf>
    <xf numFmtId="0" fontId="23" fillId="0" borderId="0" xfId="0" applyFont="1" applyAlignment="1">
      <alignment vertical="top" wrapText="1"/>
    </xf>
    <xf numFmtId="0" fontId="15" fillId="0" borderId="0" xfId="6" applyFont="1">
      <alignment vertical="center"/>
    </xf>
    <xf numFmtId="0" fontId="26" fillId="0" borderId="0" xfId="6" applyFont="1">
      <alignment vertical="center"/>
    </xf>
    <xf numFmtId="177" fontId="15" fillId="0" borderId="0" xfId="6" applyNumberFormat="1" applyFont="1">
      <alignment vertical="center"/>
    </xf>
    <xf numFmtId="3" fontId="15" fillId="0" borderId="5" xfId="6" applyNumberFormat="1" applyFont="1" applyBorder="1" applyAlignment="1" applyProtection="1">
      <alignment horizontal="right" vertical="center" shrinkToFit="1"/>
      <protection locked="0"/>
    </xf>
    <xf numFmtId="3" fontId="15" fillId="0" borderId="7" xfId="6" applyNumberFormat="1" applyFont="1" applyBorder="1" applyAlignment="1" applyProtection="1">
      <alignment horizontal="right" vertical="center" shrinkToFit="1"/>
      <protection locked="0"/>
    </xf>
    <xf numFmtId="0" fontId="15" fillId="0" borderId="20" xfId="6" applyFont="1" applyBorder="1" applyProtection="1">
      <alignment vertical="center"/>
      <protection locked="0"/>
    </xf>
    <xf numFmtId="176" fontId="15" fillId="0" borderId="12" xfId="6" applyNumberFormat="1" applyFont="1" applyBorder="1" applyProtection="1">
      <alignment vertical="center"/>
      <protection locked="0"/>
    </xf>
    <xf numFmtId="0" fontId="15" fillId="0" borderId="21" xfId="6" applyFont="1" applyBorder="1" applyProtection="1">
      <alignment vertical="center"/>
      <protection locked="0"/>
    </xf>
    <xf numFmtId="176" fontId="15" fillId="0" borderId="10" xfId="6" applyNumberFormat="1" applyFont="1" applyBorder="1" applyProtection="1">
      <alignment vertical="center"/>
      <protection locked="0"/>
    </xf>
    <xf numFmtId="176" fontId="15" fillId="0" borderId="16" xfId="6" applyNumberFormat="1" applyFont="1" applyBorder="1" applyProtection="1">
      <alignment vertical="center"/>
      <protection locked="0"/>
    </xf>
    <xf numFmtId="38" fontId="15" fillId="0" borderId="81" xfId="6" applyNumberFormat="1" applyFont="1" applyBorder="1" applyProtection="1">
      <alignment vertical="center"/>
      <protection locked="0"/>
    </xf>
    <xf numFmtId="177" fontId="15" fillId="0" borderId="5" xfId="6" applyNumberFormat="1" applyFont="1" applyBorder="1" applyProtection="1">
      <alignment vertical="center"/>
      <protection locked="0"/>
    </xf>
    <xf numFmtId="177" fontId="15" fillId="0" borderId="6" xfId="6" applyNumberFormat="1" applyFont="1" applyBorder="1" applyProtection="1">
      <alignment vertical="center"/>
      <protection locked="0"/>
    </xf>
    <xf numFmtId="0" fontId="15" fillId="0" borderId="3" xfId="6" applyFont="1" applyBorder="1" applyProtection="1">
      <alignment vertical="center"/>
      <protection locked="0"/>
    </xf>
    <xf numFmtId="177" fontId="15" fillId="0" borderId="7" xfId="6" applyNumberFormat="1" applyFont="1" applyBorder="1" applyProtection="1">
      <alignment vertical="center"/>
      <protection locked="0"/>
    </xf>
    <xf numFmtId="177" fontId="15" fillId="0" borderId="1" xfId="6" applyNumberFormat="1" applyFont="1" applyBorder="1" applyProtection="1">
      <alignment vertical="center"/>
      <protection locked="0"/>
    </xf>
    <xf numFmtId="177" fontId="15" fillId="0" borderId="2" xfId="6" applyNumberFormat="1" applyFont="1" applyBorder="1" applyProtection="1">
      <alignment vertical="center"/>
      <protection locked="0"/>
    </xf>
    <xf numFmtId="177" fontId="15" fillId="0" borderId="4" xfId="6" applyNumberFormat="1" applyFont="1" applyBorder="1" applyProtection="1">
      <alignment vertical="center"/>
      <protection locked="0"/>
    </xf>
    <xf numFmtId="0" fontId="15" fillId="0" borderId="34" xfId="6" applyFont="1" applyBorder="1" applyProtection="1">
      <alignment vertical="center"/>
      <protection locked="0"/>
    </xf>
    <xf numFmtId="177" fontId="15" fillId="0" borderId="35" xfId="6" applyNumberFormat="1" applyFont="1" applyBorder="1" applyProtection="1">
      <alignment vertical="center"/>
      <protection locked="0"/>
    </xf>
    <xf numFmtId="0" fontId="27" fillId="0" borderId="0" xfId="7" applyFont="1" applyAlignment="1">
      <alignment vertical="center"/>
    </xf>
    <xf numFmtId="0" fontId="28" fillId="0" borderId="0" xfId="7" applyFont="1" applyAlignment="1">
      <alignment vertical="center"/>
    </xf>
    <xf numFmtId="0" fontId="28" fillId="0" borderId="0" xfId="7" applyFont="1"/>
    <xf numFmtId="0" fontId="18" fillId="0" borderId="0" xfId="6" applyFont="1" applyAlignment="1">
      <alignment vertical="top" wrapText="1"/>
    </xf>
    <xf numFmtId="0" fontId="28" fillId="0" borderId="0" xfId="7" applyFont="1" applyAlignment="1">
      <alignment horizontal="center" vertical="center"/>
    </xf>
    <xf numFmtId="0" fontId="15" fillId="0" borderId="20" xfId="0" applyFont="1" applyBorder="1" applyAlignment="1" applyProtection="1">
      <alignment vertical="center" shrinkToFit="1"/>
      <protection locked="0"/>
    </xf>
    <xf numFmtId="178" fontId="15" fillId="0" borderId="96" xfId="0" applyNumberFormat="1" applyFont="1" applyBorder="1" applyAlignment="1" applyProtection="1">
      <alignment horizontal="right" vertical="center" shrinkToFit="1"/>
      <protection locked="0"/>
    </xf>
    <xf numFmtId="178" fontId="15" fillId="0" borderId="85" xfId="0" applyNumberFormat="1" applyFont="1" applyBorder="1" applyProtection="1">
      <alignment vertical="center"/>
      <protection locked="0"/>
    </xf>
    <xf numFmtId="0" fontId="15" fillId="0" borderId="21" xfId="0" applyFont="1" applyBorder="1" applyAlignment="1" applyProtection="1">
      <alignment vertical="center" shrinkToFit="1"/>
      <protection locked="0"/>
    </xf>
    <xf numFmtId="178" fontId="15" fillId="0" borderId="10" xfId="0" applyNumberFormat="1" applyFont="1" applyBorder="1" applyAlignment="1" applyProtection="1">
      <alignment horizontal="right" vertical="center" shrinkToFit="1"/>
      <protection locked="0"/>
    </xf>
    <xf numFmtId="178" fontId="15" fillId="0" borderId="51" xfId="0" applyNumberFormat="1" applyFont="1" applyBorder="1" applyProtection="1">
      <alignment vertical="center"/>
      <protection locked="0"/>
    </xf>
    <xf numFmtId="178" fontId="15" fillId="0" borderId="11" xfId="0" applyNumberFormat="1" applyFont="1" applyBorder="1" applyAlignment="1" applyProtection="1">
      <alignment horizontal="right" vertical="center" shrinkToFit="1"/>
      <protection locked="0"/>
    </xf>
    <xf numFmtId="178" fontId="15" fillId="0" borderId="55" xfId="0" applyNumberFormat="1" applyFont="1" applyBorder="1" applyProtection="1">
      <alignment vertical="center"/>
      <protection locked="0"/>
    </xf>
    <xf numFmtId="0" fontId="15" fillId="0" borderId="3" xfId="0" applyFont="1" applyBorder="1" applyAlignment="1" applyProtection="1">
      <alignment vertical="center" shrinkToFit="1"/>
      <protection locked="0"/>
    </xf>
    <xf numFmtId="177" fontId="15" fillId="0" borderId="109" xfId="6" applyNumberFormat="1" applyFont="1" applyBorder="1" applyProtection="1">
      <alignment vertical="center"/>
      <protection locked="0"/>
    </xf>
    <xf numFmtId="0" fontId="23" fillId="0" borderId="0" xfId="0" applyFont="1" applyAlignment="1">
      <alignment vertical="top"/>
    </xf>
    <xf numFmtId="0" fontId="23" fillId="0" borderId="14" xfId="0" applyFont="1" applyBorder="1" applyAlignment="1"/>
    <xf numFmtId="0" fontId="15" fillId="0" borderId="0" xfId="6" applyFont="1" applyAlignment="1">
      <alignment horizontal="left" vertical="top"/>
    </xf>
    <xf numFmtId="178" fontId="15" fillId="0" borderId="105" xfId="0" applyNumberFormat="1" applyFont="1" applyBorder="1" applyAlignment="1" applyProtection="1">
      <alignment horizontal="right" vertical="center" shrinkToFit="1"/>
      <protection locked="0"/>
    </xf>
    <xf numFmtId="178" fontId="15" fillId="0" borderId="6" xfId="0" applyNumberFormat="1" applyFont="1" applyBorder="1" applyAlignment="1" applyProtection="1">
      <alignment horizontal="right" vertical="center" shrinkToFit="1"/>
      <protection locked="0"/>
    </xf>
    <xf numFmtId="178" fontId="15" fillId="0" borderId="7" xfId="0" applyNumberFormat="1" applyFont="1" applyBorder="1" applyAlignment="1" applyProtection="1">
      <alignment horizontal="right" vertical="center" shrinkToFit="1"/>
      <protection locked="0"/>
    </xf>
    <xf numFmtId="193" fontId="15" fillId="0" borderId="96" xfId="0" applyNumberFormat="1" applyFont="1" applyBorder="1" applyAlignment="1" applyProtection="1">
      <alignment horizontal="right" vertical="center" shrinkToFit="1"/>
      <protection locked="0"/>
    </xf>
    <xf numFmtId="193" fontId="15" fillId="0" borderId="10" xfId="0" applyNumberFormat="1" applyFont="1" applyBorder="1" applyAlignment="1" applyProtection="1">
      <alignment horizontal="right" vertical="center" shrinkToFit="1"/>
      <protection locked="0"/>
    </xf>
    <xf numFmtId="193" fontId="15" fillId="0" borderId="11" xfId="0" applyNumberFormat="1" applyFont="1" applyBorder="1" applyAlignment="1" applyProtection="1">
      <alignment horizontal="right" vertical="center" shrinkToFit="1"/>
      <protection locked="0"/>
    </xf>
    <xf numFmtId="0" fontId="23"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3" fillId="0" borderId="14" xfId="0" applyFont="1" applyBorder="1" applyAlignment="1">
      <alignment vertical="top" wrapText="1"/>
    </xf>
    <xf numFmtId="0" fontId="18" fillId="0" borderId="0" xfId="6" applyFont="1" applyAlignment="1">
      <alignment horizontal="left" vertical="top" wrapText="1"/>
    </xf>
    <xf numFmtId="189" fontId="15" fillId="0" borderId="9"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center" wrapText="1" shrinkToFit="1"/>
      <protection locked="0"/>
    </xf>
    <xf numFmtId="0" fontId="25" fillId="0" borderId="0" xfId="6" applyFont="1">
      <alignment vertical="center"/>
    </xf>
    <xf numFmtId="0" fontId="18" fillId="0" borderId="0" xfId="7" applyFont="1" applyAlignment="1">
      <alignment horizontal="center" vertical="center"/>
    </xf>
    <xf numFmtId="0" fontId="32" fillId="0" borderId="0" xfId="7" applyFont="1" applyAlignment="1">
      <alignment horizontal="center"/>
    </xf>
    <xf numFmtId="38" fontId="32" fillId="0" borderId="0" xfId="7" applyNumberFormat="1" applyFont="1" applyAlignment="1">
      <alignment vertical="center"/>
    </xf>
    <xf numFmtId="0" fontId="18" fillId="0" borderId="0" xfId="7" applyFont="1" applyAlignment="1">
      <alignment horizontal="right" vertical="center"/>
    </xf>
    <xf numFmtId="38" fontId="18" fillId="0" borderId="0" xfId="7" applyNumberFormat="1" applyFont="1" applyAlignment="1">
      <alignment vertical="center"/>
    </xf>
    <xf numFmtId="0" fontId="32" fillId="0" borderId="0" xfId="7" applyFont="1" applyAlignment="1">
      <alignment vertical="center"/>
    </xf>
    <xf numFmtId="0" fontId="32" fillId="0" borderId="0" xfId="7" applyFont="1"/>
    <xf numFmtId="178" fontId="32" fillId="5" borderId="99" xfId="7" applyNumberFormat="1" applyFont="1" applyFill="1" applyBorder="1" applyAlignment="1">
      <alignment horizontal="right" vertical="center" shrinkToFit="1"/>
    </xf>
    <xf numFmtId="188" fontId="32" fillId="0" borderId="0" xfId="7" applyNumberFormat="1" applyFont="1" applyAlignment="1">
      <alignment vertical="center"/>
    </xf>
    <xf numFmtId="180" fontId="32" fillId="5" borderId="81" xfId="7" applyNumberFormat="1" applyFont="1" applyFill="1" applyBorder="1" applyAlignment="1">
      <alignment horizontal="right" vertical="center" shrinkToFit="1"/>
    </xf>
    <xf numFmtId="180" fontId="32" fillId="0" borderId="0" xfId="7" applyNumberFormat="1" applyFont="1" applyAlignment="1">
      <alignment vertical="center"/>
    </xf>
    <xf numFmtId="180" fontId="32" fillId="5" borderId="94" xfId="7" applyNumberFormat="1" applyFont="1" applyFill="1" applyBorder="1" applyAlignment="1">
      <alignment horizontal="right" vertical="center" shrinkToFit="1"/>
    </xf>
    <xf numFmtId="0" fontId="18" fillId="0" borderId="0" xfId="7" applyFont="1" applyAlignment="1">
      <alignment vertical="center"/>
    </xf>
    <xf numFmtId="0" fontId="32" fillId="4" borderId="40" xfId="7" applyFont="1" applyFill="1" applyBorder="1" applyAlignment="1">
      <alignment horizontal="center" vertical="center"/>
    </xf>
    <xf numFmtId="183" fontId="32" fillId="4" borderId="44" xfId="7" applyNumberFormat="1" applyFont="1" applyFill="1" applyBorder="1" applyAlignment="1">
      <alignment horizontal="center" vertical="center"/>
    </xf>
    <xf numFmtId="178" fontId="32" fillId="0" borderId="81" xfId="7" applyNumberFormat="1" applyFont="1" applyBorder="1" applyAlignment="1" applyProtection="1">
      <alignment horizontal="right" vertical="center"/>
      <protection locked="0"/>
    </xf>
    <xf numFmtId="176" fontId="32" fillId="5" borderId="1" xfId="3" applyNumberFormat="1" applyFont="1" applyFill="1" applyBorder="1" applyAlignment="1">
      <alignment horizontal="right" vertical="center"/>
    </xf>
    <xf numFmtId="183" fontId="32" fillId="4" borderId="87" xfId="7" applyNumberFormat="1" applyFont="1" applyFill="1" applyBorder="1" applyAlignment="1">
      <alignment horizontal="center" vertical="center"/>
    </xf>
    <xf numFmtId="183" fontId="32" fillId="4" borderId="54" xfId="7" applyNumberFormat="1" applyFont="1" applyFill="1" applyBorder="1" applyAlignment="1">
      <alignment horizontal="center" vertical="center"/>
    </xf>
    <xf numFmtId="176" fontId="32" fillId="4" borderId="91" xfId="3" applyNumberFormat="1" applyFont="1" applyFill="1" applyBorder="1" applyAlignment="1">
      <alignment horizontal="center" vertical="center"/>
    </xf>
    <xf numFmtId="180" fontId="32" fillId="5" borderId="81" xfId="3" applyNumberFormat="1" applyFont="1" applyFill="1" applyBorder="1" applyAlignment="1">
      <alignment horizontal="right" vertical="center"/>
    </xf>
    <xf numFmtId="180" fontId="32" fillId="5" borderId="94" xfId="3" applyNumberFormat="1" applyFont="1" applyFill="1" applyBorder="1" applyAlignment="1">
      <alignment horizontal="right" vertical="center"/>
    </xf>
    <xf numFmtId="0" fontId="32" fillId="4" borderId="44" xfId="7" applyFont="1" applyFill="1" applyBorder="1" applyAlignment="1">
      <alignment horizontal="center" vertical="center"/>
    </xf>
    <xf numFmtId="38" fontId="32" fillId="4" borderId="81" xfId="5" applyFont="1" applyFill="1" applyBorder="1" applyAlignment="1" applyProtection="1">
      <alignment horizontal="center" vertical="center" wrapText="1"/>
    </xf>
    <xf numFmtId="38" fontId="32" fillId="4" borderId="9" xfId="5" applyFont="1" applyFill="1" applyBorder="1" applyAlignment="1" applyProtection="1">
      <alignment horizontal="center" vertical="center"/>
    </xf>
    <xf numFmtId="38" fontId="32" fillId="0" borderId="9" xfId="3" applyFont="1" applyFill="1" applyBorder="1" applyAlignment="1" applyProtection="1">
      <alignment horizontal="right" vertical="center"/>
      <protection locked="0"/>
    </xf>
    <xf numFmtId="38" fontId="32" fillId="5" borderId="95" xfId="5" applyFont="1" applyFill="1" applyBorder="1" applyAlignment="1" applyProtection="1">
      <alignment horizontal="right" vertical="center"/>
    </xf>
    <xf numFmtId="38" fontId="32" fillId="0" borderId="10" xfId="3" applyFont="1" applyBorder="1" applyAlignment="1" applyProtection="1">
      <alignment horizontal="right" vertical="center"/>
      <protection locked="0"/>
    </xf>
    <xf numFmtId="38" fontId="32" fillId="4" borderId="10" xfId="5" applyFont="1" applyFill="1" applyBorder="1" applyAlignment="1" applyProtection="1">
      <alignment horizontal="center" vertical="center"/>
    </xf>
    <xf numFmtId="38" fontId="32" fillId="5" borderId="2" xfId="5" applyFont="1" applyFill="1" applyBorder="1" applyAlignment="1" applyProtection="1">
      <alignment horizontal="right" vertical="center"/>
    </xf>
    <xf numFmtId="38" fontId="32" fillId="4" borderId="16" xfId="5" applyFont="1" applyFill="1" applyBorder="1" applyAlignment="1" applyProtection="1">
      <alignment horizontal="center" vertical="center"/>
    </xf>
    <xf numFmtId="38" fontId="32" fillId="0" borderId="16" xfId="3" applyFont="1" applyBorder="1" applyAlignment="1" applyProtection="1">
      <alignment horizontal="right" vertical="center"/>
      <protection locked="0"/>
    </xf>
    <xf numFmtId="38" fontId="32" fillId="5" borderId="104" xfId="5" applyFont="1" applyFill="1" applyBorder="1" applyAlignment="1" applyProtection="1">
      <alignment horizontal="right" vertical="center"/>
    </xf>
    <xf numFmtId="38" fontId="32" fillId="5" borderId="81" xfId="5" applyFont="1" applyFill="1" applyBorder="1" applyAlignment="1" applyProtection="1">
      <alignment horizontal="right" vertical="center"/>
    </xf>
    <xf numFmtId="38" fontId="32" fillId="0" borderId="99" xfId="5" applyFont="1" applyFill="1" applyBorder="1" applyAlignment="1" applyProtection="1">
      <alignment horizontal="right" vertical="center"/>
      <protection locked="0"/>
    </xf>
    <xf numFmtId="0" fontId="32" fillId="0" borderId="0" xfId="7" applyFont="1" applyAlignment="1">
      <alignment horizontal="center" vertical="center"/>
    </xf>
    <xf numFmtId="0" fontId="11" fillId="8" borderId="8" xfId="6" applyFont="1" applyFill="1" applyBorder="1" applyAlignment="1">
      <alignment vertical="top"/>
    </xf>
    <xf numFmtId="0" fontId="11" fillId="9" borderId="8" xfId="6" applyFont="1" applyFill="1" applyBorder="1" applyAlignment="1">
      <alignment vertical="top"/>
    </xf>
    <xf numFmtId="0" fontId="0" fillId="8" borderId="8" xfId="6" applyFont="1" applyFill="1" applyBorder="1" applyAlignment="1">
      <alignment vertical="top"/>
    </xf>
    <xf numFmtId="0" fontId="10" fillId="8" borderId="8" xfId="6" applyFill="1" applyBorder="1" applyAlignment="1">
      <alignment vertical="top"/>
    </xf>
    <xf numFmtId="0" fontId="0" fillId="10" borderId="8" xfId="6" applyFont="1" applyFill="1" applyBorder="1" applyAlignment="1">
      <alignment horizontal="left" vertical="top"/>
    </xf>
    <xf numFmtId="0" fontId="10" fillId="10" borderId="8" xfId="6" applyFill="1" applyBorder="1" applyAlignment="1">
      <alignment horizontal="left" vertical="top"/>
    </xf>
    <xf numFmtId="0" fontId="10" fillId="11" borderId="8" xfId="6" applyFill="1" applyBorder="1" applyAlignment="1">
      <alignment horizontal="left" vertical="top"/>
    </xf>
    <xf numFmtId="0" fontId="10" fillId="6" borderId="8" xfId="6" applyFill="1" applyBorder="1" applyAlignment="1">
      <alignment horizontal="left" vertical="top"/>
    </xf>
    <xf numFmtId="0" fontId="0" fillId="12" borderId="8" xfId="6" applyFont="1" applyFill="1" applyBorder="1" applyAlignment="1">
      <alignment horizontal="left" vertical="top"/>
    </xf>
    <xf numFmtId="0" fontId="10" fillId="12" borderId="8" xfId="6" applyFill="1" applyBorder="1" applyAlignment="1">
      <alignment horizontal="left" vertical="top"/>
    </xf>
    <xf numFmtId="0" fontId="11" fillId="13" borderId="8" xfId="6" applyFont="1" applyFill="1" applyBorder="1" applyAlignment="1">
      <alignment horizontal="left" vertical="top"/>
    </xf>
    <xf numFmtId="0" fontId="0" fillId="14" borderId="8" xfId="6" applyFont="1" applyFill="1" applyBorder="1" applyAlignment="1">
      <alignment horizontal="left" vertical="top"/>
    </xf>
    <xf numFmtId="0" fontId="10" fillId="14" borderId="8" xfId="6" applyFill="1" applyBorder="1" applyAlignment="1">
      <alignment horizontal="left" vertical="top"/>
    </xf>
    <xf numFmtId="0" fontId="10" fillId="14" borderId="8" xfId="6" applyFill="1" applyBorder="1">
      <alignment vertical="center"/>
    </xf>
    <xf numFmtId="0" fontId="11" fillId="13" borderId="8" xfId="6" applyFont="1" applyFill="1" applyBorder="1" applyAlignment="1">
      <alignment vertical="top"/>
    </xf>
    <xf numFmtId="0" fontId="11" fillId="15" borderId="8" xfId="6" applyFont="1" applyFill="1" applyBorder="1" applyAlignment="1">
      <alignment vertical="top"/>
    </xf>
    <xf numFmtId="0" fontId="11" fillId="14" borderId="8" xfId="6" applyFont="1" applyFill="1" applyBorder="1" applyAlignment="1">
      <alignment vertical="top"/>
    </xf>
    <xf numFmtId="0" fontId="15" fillId="0" borderId="22" xfId="0" applyFont="1" applyBorder="1" applyAlignment="1" applyProtection="1">
      <alignment vertical="center" shrinkToFit="1"/>
      <protection locked="0"/>
    </xf>
    <xf numFmtId="178" fontId="15" fillId="0" borderId="16" xfId="0" applyNumberFormat="1" applyFont="1" applyBorder="1" applyAlignment="1" applyProtection="1">
      <alignment horizontal="right" vertical="center" shrinkToFit="1"/>
      <protection locked="0"/>
    </xf>
    <xf numFmtId="178" fontId="15" fillId="0" borderId="17" xfId="0" applyNumberFormat="1" applyFont="1" applyBorder="1" applyAlignment="1" applyProtection="1">
      <alignment horizontal="right" vertical="center" shrinkToFit="1"/>
      <protection locked="0"/>
    </xf>
    <xf numFmtId="178" fontId="15" fillId="0" borderId="115" xfId="0" applyNumberFormat="1" applyFont="1" applyBorder="1" applyProtection="1">
      <alignment vertical="center"/>
      <protection locked="0"/>
    </xf>
    <xf numFmtId="193" fontId="15" fillId="0" borderId="16" xfId="0" applyNumberFormat="1" applyFont="1" applyBorder="1" applyAlignment="1" applyProtection="1">
      <alignment horizontal="right" vertical="center" shrinkToFit="1"/>
      <protection locked="0"/>
    </xf>
    <xf numFmtId="49" fontId="0" fillId="0" borderId="0" xfId="0" applyNumberFormat="1">
      <alignment vertical="center"/>
    </xf>
    <xf numFmtId="178" fontId="15" fillId="0" borderId="12" xfId="0" applyNumberFormat="1" applyFont="1" applyBorder="1" applyAlignment="1" applyProtection="1">
      <alignment horizontal="right" vertical="center" shrinkToFit="1"/>
      <protection locked="0"/>
    </xf>
    <xf numFmtId="0" fontId="11" fillId="16" borderId="8" xfId="6" applyFont="1" applyFill="1" applyBorder="1" applyAlignment="1">
      <alignment vertical="top"/>
    </xf>
    <xf numFmtId="0" fontId="18" fillId="0" borderId="0" xfId="0" applyFont="1" applyAlignment="1">
      <alignment horizontal="right" vertical="center" wrapText="1"/>
    </xf>
    <xf numFmtId="3" fontId="18" fillId="0" borderId="0" xfId="0" applyNumberFormat="1" applyFont="1" applyAlignment="1">
      <alignment horizontal="right" vertical="center" wrapText="1"/>
    </xf>
    <xf numFmtId="3" fontId="18" fillId="0" borderId="0" xfId="0" applyNumberFormat="1" applyFont="1" applyAlignment="1">
      <alignment horizontal="right" vertical="center"/>
    </xf>
    <xf numFmtId="0" fontId="25" fillId="0" borderId="20" xfId="0" applyFont="1" applyBorder="1" applyAlignment="1" applyProtection="1">
      <alignment vertical="center" shrinkToFit="1"/>
      <protection locked="0"/>
    </xf>
    <xf numFmtId="49" fontId="25" fillId="0" borderId="8" xfId="0" applyNumberFormat="1" applyFont="1" applyBorder="1" applyAlignment="1" applyProtection="1">
      <alignment horizontal="center" vertical="center"/>
      <protection locked="0"/>
    </xf>
    <xf numFmtId="14" fontId="25" fillId="0" borderId="47" xfId="0" applyNumberFormat="1" applyFont="1" applyBorder="1" applyAlignment="1" applyProtection="1">
      <alignment horizontal="center" vertical="center"/>
      <protection locked="0"/>
    </xf>
    <xf numFmtId="14" fontId="25" fillId="0" borderId="62" xfId="0" applyNumberFormat="1" applyFont="1" applyBorder="1" applyAlignment="1" applyProtection="1">
      <alignment horizontal="center" vertical="center"/>
      <protection locked="0"/>
    </xf>
    <xf numFmtId="14" fontId="25" fillId="0" borderId="52" xfId="0" applyNumberFormat="1" applyFont="1" applyBorder="1" applyAlignment="1" applyProtection="1">
      <alignment horizontal="center" vertical="center"/>
      <protection locked="0"/>
    </xf>
    <xf numFmtId="14" fontId="25" fillId="0" borderId="60" xfId="0" applyNumberFormat="1" applyFont="1" applyBorder="1" applyAlignment="1" applyProtection="1">
      <alignment horizontal="center" vertical="center"/>
      <protection locked="0"/>
    </xf>
    <xf numFmtId="0" fontId="25" fillId="0" borderId="21" xfId="0" applyFont="1" applyBorder="1" applyAlignment="1" applyProtection="1">
      <alignment vertical="center" shrinkToFit="1"/>
      <protection locked="0"/>
    </xf>
    <xf numFmtId="14" fontId="25" fillId="0" borderId="87" xfId="0" applyNumberFormat="1" applyFont="1" applyBorder="1" applyAlignment="1" applyProtection="1">
      <alignment horizontal="center" vertical="center"/>
      <protection locked="0"/>
    </xf>
    <xf numFmtId="14" fontId="25" fillId="0" borderId="91" xfId="0" applyNumberFormat="1" applyFont="1" applyBorder="1" applyAlignment="1" applyProtection="1">
      <alignment horizontal="center" vertical="center"/>
      <protection locked="0"/>
    </xf>
    <xf numFmtId="189" fontId="25" fillId="4" borderId="40" xfId="0" applyNumberFormat="1" applyFont="1" applyFill="1" applyBorder="1" applyAlignment="1" applyProtection="1">
      <alignment horizontal="center" vertical="center" shrinkToFit="1"/>
      <protection locked="0"/>
    </xf>
    <xf numFmtId="189" fontId="15" fillId="0" borderId="0" xfId="0" applyNumberFormat="1" applyFont="1" applyAlignment="1" applyProtection="1">
      <alignment horizontal="center" vertical="center" shrinkToFit="1"/>
      <protection locked="0"/>
    </xf>
    <xf numFmtId="0" fontId="42" fillId="0" borderId="0" xfId="6" applyFont="1">
      <alignment vertical="center"/>
    </xf>
    <xf numFmtId="0" fontId="43" fillId="0" borderId="0" xfId="7" applyFont="1" applyAlignment="1">
      <alignment vertical="center"/>
    </xf>
    <xf numFmtId="0" fontId="23" fillId="4" borderId="8" xfId="0" applyFont="1" applyFill="1" applyBorder="1" applyAlignment="1">
      <alignment horizontal="center" vertical="center" shrinkToFit="1"/>
    </xf>
    <xf numFmtId="0" fontId="32" fillId="0" borderId="0" xfId="7" applyFont="1" applyAlignment="1">
      <alignment horizontal="right" vertical="center"/>
    </xf>
    <xf numFmtId="0" fontId="25" fillId="0" borderId="8" xfId="0" applyFont="1" applyBorder="1" applyAlignment="1" applyProtection="1">
      <alignment vertical="center" wrapText="1"/>
      <protection locked="0"/>
    </xf>
    <xf numFmtId="49" fontId="15" fillId="0" borderId="9" xfId="0" applyNumberFormat="1" applyFont="1" applyBorder="1" applyAlignment="1" applyProtection="1">
      <alignment horizontal="center" vertical="top" shrinkToFit="1"/>
      <protection locked="0"/>
    </xf>
    <xf numFmtId="49" fontId="15" fillId="0" borderId="10" xfId="0" applyNumberFormat="1" applyFont="1" applyBorder="1" applyAlignment="1" applyProtection="1">
      <alignment horizontal="center" vertical="top" shrinkToFit="1"/>
      <protection locked="0"/>
    </xf>
    <xf numFmtId="0" fontId="19" fillId="0" borderId="0" xfId="0" applyFont="1">
      <alignment vertical="center"/>
    </xf>
    <xf numFmtId="0" fontId="26" fillId="0" borderId="0" xfId="0" applyFont="1">
      <alignment vertical="center"/>
    </xf>
    <xf numFmtId="0" fontId="17" fillId="0" borderId="0" xfId="0" applyFont="1">
      <alignment vertical="center"/>
    </xf>
    <xf numFmtId="0" fontId="17" fillId="0" borderId="0" xfId="0" applyFont="1" applyAlignment="1">
      <alignment vertical="center" wrapText="1"/>
    </xf>
    <xf numFmtId="0" fontId="25" fillId="0" borderId="0" xfId="0" applyFont="1" applyAlignment="1">
      <alignment vertical="top"/>
    </xf>
    <xf numFmtId="0" fontId="37" fillId="0" borderId="0" xfId="0" applyFont="1">
      <alignment vertical="center"/>
    </xf>
    <xf numFmtId="0" fontId="25" fillId="4" borderId="8" xfId="0" applyFont="1" applyFill="1" applyBorder="1" applyAlignment="1">
      <alignment horizontal="center" vertical="center"/>
    </xf>
    <xf numFmtId="0" fontId="18" fillId="0" borderId="14" xfId="0" applyFont="1" applyBorder="1">
      <alignment vertical="center"/>
    </xf>
    <xf numFmtId="0" fontId="20" fillId="0" borderId="0" xfId="0" applyFont="1" applyAlignment="1">
      <alignment vertical="top"/>
    </xf>
    <xf numFmtId="0" fontId="39" fillId="4" borderId="8" xfId="0" applyFont="1" applyFill="1" applyBorder="1" applyAlignment="1">
      <alignment horizontal="center" vertical="center"/>
    </xf>
    <xf numFmtId="0" fontId="20" fillId="0" borderId="0" xfId="0" applyFont="1" applyAlignment="1">
      <alignment vertical="top" wrapText="1"/>
    </xf>
    <xf numFmtId="179" fontId="28" fillId="4" borderId="8" xfId="0" applyNumberFormat="1" applyFont="1" applyFill="1" applyBorder="1" applyAlignment="1">
      <alignment horizontal="center" vertical="center"/>
    </xf>
    <xf numFmtId="0" fontId="39" fillId="4" borderId="77" xfId="0" applyFont="1" applyFill="1" applyBorder="1" applyAlignment="1">
      <alignment horizontal="center" vertical="center" wrapText="1"/>
    </xf>
    <xf numFmtId="0" fontId="25" fillId="4" borderId="64" xfId="0" applyFont="1" applyFill="1" applyBorder="1" applyAlignment="1">
      <alignment horizontal="center" vertical="center" wrapText="1"/>
    </xf>
    <xf numFmtId="0" fontId="25" fillId="4" borderId="64" xfId="0" applyFont="1" applyFill="1" applyBorder="1" applyAlignment="1">
      <alignment horizontal="center" vertical="center"/>
    </xf>
    <xf numFmtId="0" fontId="32" fillId="4" borderId="64" xfId="0" applyFont="1" applyFill="1" applyBorder="1" applyAlignment="1">
      <alignment horizontal="center" vertical="center" wrapText="1"/>
    </xf>
    <xf numFmtId="0" fontId="18" fillId="0" borderId="0" xfId="0" applyFont="1" applyAlignment="1">
      <alignment vertical="top" wrapText="1"/>
    </xf>
    <xf numFmtId="0" fontId="25" fillId="4" borderId="77" xfId="0" applyFont="1" applyFill="1" applyBorder="1" applyAlignment="1">
      <alignment horizontal="center" vertical="center" wrapText="1"/>
    </xf>
    <xf numFmtId="0" fontId="32" fillId="4" borderId="67" xfId="0" applyFont="1" applyFill="1" applyBorder="1" applyAlignment="1">
      <alignment horizontal="center" vertical="center"/>
    </xf>
    <xf numFmtId="0" fontId="25" fillId="4" borderId="77" xfId="0" applyFont="1" applyFill="1" applyBorder="1" applyAlignment="1">
      <alignment horizontal="center" vertical="center"/>
    </xf>
    <xf numFmtId="0" fontId="25" fillId="4" borderId="45" xfId="0" applyFont="1" applyFill="1" applyBorder="1" applyAlignment="1">
      <alignment horizontal="center" vertical="center"/>
    </xf>
    <xf numFmtId="0" fontId="25" fillId="4" borderId="44" xfId="0" applyFont="1" applyFill="1" applyBorder="1" applyAlignment="1">
      <alignment horizontal="center" vertical="center"/>
    </xf>
    <xf numFmtId="0" fontId="25" fillId="4" borderId="56" xfId="0" applyFont="1" applyFill="1" applyBorder="1" applyAlignment="1">
      <alignment horizontal="center" vertical="center"/>
    </xf>
    <xf numFmtId="0" fontId="40" fillId="4" borderId="45" xfId="0" applyFont="1" applyFill="1" applyBorder="1" applyAlignment="1">
      <alignment horizontal="left" vertical="center"/>
    </xf>
    <xf numFmtId="0" fontId="40" fillId="4" borderId="43" xfId="0" applyFont="1" applyFill="1" applyBorder="1" applyAlignment="1">
      <alignment horizontal="left" vertical="center"/>
    </xf>
    <xf numFmtId="0" fontId="25" fillId="4" borderId="56" xfId="0" applyFont="1" applyFill="1" applyBorder="1">
      <alignment vertical="center"/>
    </xf>
    <xf numFmtId="0" fontId="25" fillId="0" borderId="46"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18" fillId="0" borderId="0" xfId="0" applyFont="1" applyAlignment="1">
      <alignment horizontal="left" vertical="top" wrapText="1"/>
    </xf>
    <xf numFmtId="0" fontId="25" fillId="4" borderId="40" xfId="0" applyFont="1" applyFill="1" applyBorder="1" applyAlignment="1">
      <alignment horizontal="center" vertical="center"/>
    </xf>
    <xf numFmtId="0" fontId="39" fillId="4" borderId="20" xfId="0" applyFont="1" applyFill="1" applyBorder="1" applyAlignment="1">
      <alignment horizontal="center" vertical="center"/>
    </xf>
    <xf numFmtId="178" fontId="25" fillId="5" borderId="5" xfId="0" applyNumberFormat="1" applyFont="1" applyFill="1" applyBorder="1">
      <alignment vertical="center"/>
    </xf>
    <xf numFmtId="178" fontId="25" fillId="5" borderId="62" xfId="0" applyNumberFormat="1" applyFont="1" applyFill="1" applyBorder="1">
      <alignment vertical="center"/>
    </xf>
    <xf numFmtId="0" fontId="25" fillId="4" borderId="47" xfId="0" applyFont="1" applyFill="1" applyBorder="1" applyAlignment="1">
      <alignment horizontal="center" vertical="center" wrapText="1"/>
    </xf>
    <xf numFmtId="0" fontId="25" fillId="4" borderId="46" xfId="0" applyFont="1" applyFill="1" applyBorder="1" applyAlignment="1">
      <alignment vertical="center" wrapText="1"/>
    </xf>
    <xf numFmtId="0" fontId="39" fillId="4" borderId="21" xfId="0" applyFont="1" applyFill="1" applyBorder="1" applyAlignment="1">
      <alignment horizontal="center" vertical="center"/>
    </xf>
    <xf numFmtId="178" fontId="25" fillId="5" borderId="6" xfId="0" applyNumberFormat="1" applyFont="1" applyFill="1" applyBorder="1">
      <alignment vertical="center"/>
    </xf>
    <xf numFmtId="178" fontId="25" fillId="5" borderId="60" xfId="0" applyNumberFormat="1" applyFont="1" applyFill="1" applyBorder="1">
      <alignment vertical="center"/>
    </xf>
    <xf numFmtId="0" fontId="25" fillId="4" borderId="52" xfId="0" applyFont="1" applyFill="1" applyBorder="1" applyAlignment="1">
      <alignment horizontal="center" vertical="center" wrapText="1"/>
    </xf>
    <xf numFmtId="0" fontId="25" fillId="4" borderId="53" xfId="0" applyFont="1" applyFill="1" applyBorder="1" applyAlignment="1">
      <alignment vertical="center" wrapText="1"/>
    </xf>
    <xf numFmtId="0" fontId="32" fillId="4" borderId="21" xfId="0" applyFont="1" applyFill="1" applyBorder="1" applyAlignment="1">
      <alignment horizontal="center" vertical="center" wrapText="1"/>
    </xf>
    <xf numFmtId="0" fontId="25" fillId="4" borderId="51" xfId="0" applyFont="1" applyFill="1" applyBorder="1" applyAlignment="1">
      <alignment vertical="center" wrapText="1"/>
    </xf>
    <xf numFmtId="0" fontId="39" fillId="4" borderId="3" xfId="0" applyFont="1" applyFill="1" applyBorder="1" applyAlignment="1">
      <alignment horizontal="center" vertical="center" shrinkToFit="1"/>
    </xf>
    <xf numFmtId="178" fontId="25" fillId="5" borderId="7" xfId="0" applyNumberFormat="1" applyFont="1" applyFill="1" applyBorder="1">
      <alignment vertical="center"/>
    </xf>
    <xf numFmtId="178" fontId="25" fillId="5" borderId="91" xfId="0" applyNumberFormat="1" applyFont="1" applyFill="1" applyBorder="1">
      <alignment vertical="center"/>
    </xf>
    <xf numFmtId="0" fontId="25" fillId="4" borderId="52" xfId="0" applyFont="1" applyFill="1" applyBorder="1" applyAlignment="1">
      <alignment horizontal="center" vertical="center"/>
    </xf>
    <xf numFmtId="0" fontId="25" fillId="4" borderId="51" xfId="0" applyFont="1" applyFill="1" applyBorder="1">
      <alignment vertical="center"/>
    </xf>
    <xf numFmtId="178" fontId="25" fillId="5" borderId="105" xfId="0" applyNumberFormat="1" applyFont="1" applyFill="1" applyBorder="1">
      <alignment vertical="center"/>
    </xf>
    <xf numFmtId="0" fontId="25" fillId="4" borderId="69" xfId="0" applyFont="1" applyFill="1" applyBorder="1" applyAlignment="1">
      <alignment horizontal="center" vertical="center"/>
    </xf>
    <xf numFmtId="0" fontId="25" fillId="4" borderId="115" xfId="0" applyFont="1" applyFill="1" applyBorder="1">
      <alignment vertical="center"/>
    </xf>
    <xf numFmtId="178" fontId="25" fillId="5" borderId="17" xfId="0" applyNumberFormat="1" applyFont="1" applyFill="1" applyBorder="1">
      <alignment vertical="center"/>
    </xf>
    <xf numFmtId="178" fontId="25" fillId="5" borderId="108" xfId="0" applyNumberFormat="1" applyFont="1" applyFill="1" applyBorder="1">
      <alignment vertical="center"/>
    </xf>
    <xf numFmtId="178" fontId="25" fillId="5" borderId="107" xfId="0" applyNumberFormat="1" applyFont="1" applyFill="1" applyBorder="1">
      <alignment vertical="center"/>
    </xf>
    <xf numFmtId="0" fontId="25" fillId="4" borderId="79" xfId="0" applyFont="1" applyFill="1" applyBorder="1" applyAlignment="1">
      <alignment horizontal="center" vertical="center" shrinkToFit="1"/>
    </xf>
    <xf numFmtId="178" fontId="25" fillId="5" borderId="24" xfId="0" applyNumberFormat="1" applyFont="1" applyFill="1" applyBorder="1">
      <alignment vertical="center"/>
    </xf>
    <xf numFmtId="0" fontId="24" fillId="0" borderId="0" xfId="0" applyFont="1">
      <alignment vertical="center"/>
    </xf>
    <xf numFmtId="0" fontId="30" fillId="0" borderId="0" xfId="0" applyFont="1">
      <alignment vertical="center"/>
    </xf>
    <xf numFmtId="0" fontId="15" fillId="0" borderId="0" xfId="6" applyFont="1" applyAlignment="1">
      <alignment vertical="center" textRotation="255"/>
    </xf>
    <xf numFmtId="0" fontId="23" fillId="2" borderId="118" xfId="6" applyFont="1" applyFill="1" applyBorder="1">
      <alignment vertical="center"/>
    </xf>
    <xf numFmtId="0" fontId="15" fillId="2" borderId="121" xfId="6" applyFont="1" applyFill="1" applyBorder="1">
      <alignment vertical="center"/>
    </xf>
    <xf numFmtId="177" fontId="15" fillId="0" borderId="0" xfId="4" applyNumberFormat="1" applyFont="1" applyBorder="1" applyProtection="1">
      <alignment vertical="center"/>
    </xf>
    <xf numFmtId="177" fontId="24" fillId="0" borderId="0" xfId="0" applyNumberFormat="1" applyFont="1">
      <alignment vertical="center"/>
    </xf>
    <xf numFmtId="0" fontId="15" fillId="2" borderId="29" xfId="6" applyFont="1" applyFill="1" applyBorder="1">
      <alignment vertical="center"/>
    </xf>
    <xf numFmtId="0" fontId="15" fillId="3" borderId="15" xfId="6" applyFont="1" applyFill="1" applyBorder="1">
      <alignment vertical="center"/>
    </xf>
    <xf numFmtId="0" fontId="15" fillId="3" borderId="24" xfId="6" applyFont="1" applyFill="1" applyBorder="1">
      <alignment vertical="center"/>
    </xf>
    <xf numFmtId="177" fontId="15" fillId="0" borderId="0" xfId="4" applyNumberFormat="1" applyFont="1" applyBorder="1" applyAlignment="1" applyProtection="1">
      <alignment horizontal="left" vertical="top"/>
    </xf>
    <xf numFmtId="0" fontId="15" fillId="3" borderId="37" xfId="6" applyFont="1" applyFill="1" applyBorder="1">
      <alignment vertical="center"/>
    </xf>
    <xf numFmtId="0" fontId="15" fillId="3" borderId="43" xfId="6" applyFont="1" applyFill="1" applyBorder="1">
      <alignment vertical="center"/>
    </xf>
    <xf numFmtId="0" fontId="15" fillId="3" borderId="14" xfId="6" applyFont="1" applyFill="1" applyBorder="1">
      <alignment vertical="center"/>
    </xf>
    <xf numFmtId="0" fontId="15" fillId="4" borderId="52" xfId="6" applyFont="1" applyFill="1" applyBorder="1">
      <alignment vertical="center"/>
    </xf>
    <xf numFmtId="0" fontId="15" fillId="4" borderId="53" xfId="6" applyFont="1" applyFill="1" applyBorder="1">
      <alignment vertical="center"/>
    </xf>
    <xf numFmtId="0" fontId="15" fillId="4" borderId="21" xfId="6" applyFont="1" applyFill="1" applyBorder="1">
      <alignment vertical="center"/>
    </xf>
    <xf numFmtId="0" fontId="15" fillId="4" borderId="21" xfId="6" applyFont="1" applyFill="1" applyBorder="1" applyAlignment="1">
      <alignment horizontal="left" vertical="center"/>
    </xf>
    <xf numFmtId="0" fontId="15" fillId="2" borderId="30" xfId="6" applyFont="1" applyFill="1" applyBorder="1">
      <alignment vertical="center"/>
    </xf>
    <xf numFmtId="0" fontId="15" fillId="3" borderId="33" xfId="6" applyFont="1" applyFill="1" applyBorder="1">
      <alignment vertical="center"/>
    </xf>
    <xf numFmtId="0" fontId="15" fillId="4" borderId="34" xfId="6" applyFont="1" applyFill="1" applyBorder="1" applyAlignment="1">
      <alignment horizontal="left" vertical="center"/>
    </xf>
    <xf numFmtId="0" fontId="15" fillId="4" borderId="84" xfId="6" applyFont="1" applyFill="1" applyBorder="1">
      <alignment vertical="center"/>
    </xf>
    <xf numFmtId="0" fontId="15" fillId="0" borderId="0" xfId="6" applyFont="1" applyAlignment="1">
      <alignment horizontal="left" vertical="center"/>
    </xf>
    <xf numFmtId="38" fontId="15" fillId="0" borderId="0" xfId="3" applyFont="1" applyFill="1" applyBorder="1" applyAlignment="1" applyProtection="1">
      <alignment horizontal="right" vertical="center"/>
    </xf>
    <xf numFmtId="177" fontId="15" fillId="0" borderId="0" xfId="4" applyNumberFormat="1" applyFont="1" applyFill="1" applyBorder="1" applyAlignment="1" applyProtection="1">
      <alignment horizontal="left" vertical="top"/>
    </xf>
    <xf numFmtId="177" fontId="15" fillId="0" borderId="0" xfId="0" applyNumberFormat="1" applyFont="1">
      <alignment vertical="center"/>
    </xf>
    <xf numFmtId="0" fontId="15" fillId="2" borderId="36" xfId="6" applyFont="1" applyFill="1" applyBorder="1" applyAlignment="1">
      <alignment horizontal="center" vertical="center"/>
    </xf>
    <xf numFmtId="0" fontId="15" fillId="2" borderId="25" xfId="6" applyFont="1" applyFill="1" applyBorder="1" applyAlignment="1">
      <alignment horizontal="center" vertical="center"/>
    </xf>
    <xf numFmtId="177" fontId="15" fillId="2" borderId="25" xfId="6" applyNumberFormat="1" applyFont="1" applyFill="1" applyBorder="1" applyAlignment="1">
      <alignment horizontal="center" vertical="center"/>
    </xf>
    <xf numFmtId="177" fontId="15" fillId="2" borderId="26" xfId="6" applyNumberFormat="1" applyFont="1" applyFill="1" applyBorder="1" applyAlignment="1">
      <alignment horizontal="center" vertical="center"/>
    </xf>
    <xf numFmtId="0" fontId="15" fillId="0" borderId="0" xfId="6" applyFont="1" applyAlignment="1">
      <alignment horizontal="center" vertical="center"/>
    </xf>
    <xf numFmtId="0" fontId="15" fillId="2" borderId="28" xfId="6" applyFont="1" applyFill="1" applyBorder="1" applyAlignment="1">
      <alignment horizontal="center" vertical="center"/>
    </xf>
    <xf numFmtId="177" fontId="15" fillId="2" borderId="28" xfId="6" applyNumberFormat="1" applyFont="1" applyFill="1" applyBorder="1" applyAlignment="1">
      <alignment horizontal="center" vertical="center"/>
    </xf>
    <xf numFmtId="177" fontId="15" fillId="2" borderId="70" xfId="6" applyNumberFormat="1" applyFont="1" applyFill="1" applyBorder="1" applyAlignment="1">
      <alignment horizontal="center" vertical="center"/>
    </xf>
    <xf numFmtId="0" fontId="15" fillId="2" borderId="29" xfId="6" applyFont="1" applyFill="1" applyBorder="1" applyAlignment="1">
      <alignment vertical="center" textRotation="255"/>
    </xf>
    <xf numFmtId="0" fontId="15" fillId="3" borderId="37" xfId="6" applyFont="1" applyFill="1" applyBorder="1" applyAlignment="1">
      <alignment horizontal="left" vertical="center"/>
    </xf>
    <xf numFmtId="0" fontId="15" fillId="3" borderId="13" xfId="6" applyFont="1" applyFill="1" applyBorder="1" applyAlignment="1">
      <alignment horizontal="center" vertical="center" textRotation="255"/>
    </xf>
    <xf numFmtId="0" fontId="15" fillId="3" borderId="13" xfId="6" applyFont="1" applyFill="1" applyBorder="1" applyAlignment="1">
      <alignment horizontal="center" vertical="center"/>
    </xf>
    <xf numFmtId="177" fontId="15" fillId="3" borderId="13" xfId="6" applyNumberFormat="1" applyFont="1" applyFill="1" applyBorder="1" applyAlignment="1">
      <alignment horizontal="center" vertical="center"/>
    </xf>
    <xf numFmtId="177" fontId="15" fillId="3" borderId="42" xfId="6" applyNumberFormat="1" applyFont="1" applyFill="1" applyBorder="1" applyAlignment="1">
      <alignment horizontal="center" vertical="center"/>
    </xf>
    <xf numFmtId="0" fontId="15" fillId="3" borderId="14" xfId="6" applyFont="1" applyFill="1" applyBorder="1" applyAlignment="1">
      <alignment horizontal="left" vertical="center"/>
    </xf>
    <xf numFmtId="0" fontId="23" fillId="4" borderId="37" xfId="6" applyFont="1" applyFill="1" applyBorder="1" applyAlignment="1">
      <alignment horizontal="left" vertical="center"/>
    </xf>
    <xf numFmtId="0" fontId="15" fillId="4" borderId="13" xfId="6" applyFont="1" applyFill="1" applyBorder="1" applyAlignment="1">
      <alignment horizontal="center" vertical="center"/>
    </xf>
    <xf numFmtId="0" fontId="23" fillId="4" borderId="14" xfId="6" applyFont="1" applyFill="1" applyBorder="1" applyAlignment="1">
      <alignment horizontal="left" vertical="center"/>
    </xf>
    <xf numFmtId="0" fontId="33" fillId="4" borderId="8" xfId="6" applyFont="1" applyFill="1" applyBorder="1" applyAlignment="1">
      <alignment horizontal="right" vertical="center"/>
    </xf>
    <xf numFmtId="0" fontId="24" fillId="0" borderId="0" xfId="6" applyFont="1" applyAlignment="1">
      <alignment horizontal="left" vertical="center"/>
    </xf>
    <xf numFmtId="0" fontId="15" fillId="3" borderId="14" xfId="6" applyFont="1" applyFill="1" applyBorder="1" applyAlignment="1">
      <alignment vertical="center" textRotation="255"/>
    </xf>
    <xf numFmtId="0" fontId="15" fillId="4" borderId="14" xfId="6" applyFont="1" applyFill="1" applyBorder="1" applyAlignment="1">
      <alignment vertical="center" textRotation="255" shrinkToFit="1"/>
    </xf>
    <xf numFmtId="0" fontId="15" fillId="4" borderId="67" xfId="6" applyFont="1" applyFill="1" applyBorder="1" applyAlignment="1">
      <alignment horizontal="center" vertical="center"/>
    </xf>
    <xf numFmtId="0" fontId="15" fillId="0" borderId="0" xfId="6" applyFont="1" applyAlignment="1">
      <alignment vertical="top" wrapText="1"/>
    </xf>
    <xf numFmtId="0" fontId="15" fillId="4" borderId="101" xfId="6" applyFont="1" applyFill="1" applyBorder="1" applyAlignment="1">
      <alignment horizontal="center" vertical="center"/>
    </xf>
    <xf numFmtId="177" fontId="15" fillId="4" borderId="66" xfId="6" applyNumberFormat="1" applyFont="1" applyFill="1" applyBorder="1" applyAlignment="1">
      <alignment horizontal="left" vertical="center"/>
    </xf>
    <xf numFmtId="177" fontId="15" fillId="4" borderId="103" xfId="6" applyNumberFormat="1" applyFont="1" applyFill="1" applyBorder="1" applyAlignment="1">
      <alignment horizontal="left" vertical="center"/>
    </xf>
    <xf numFmtId="0" fontId="23" fillId="0" borderId="0" xfId="6" applyFont="1" applyAlignment="1">
      <alignment vertical="top"/>
    </xf>
    <xf numFmtId="0" fontId="15" fillId="4" borderId="77" xfId="6" applyFont="1" applyFill="1" applyBorder="1" applyAlignment="1">
      <alignment horizontal="center" vertical="center"/>
    </xf>
    <xf numFmtId="0" fontId="23" fillId="0" borderId="0" xfId="6" applyFont="1" applyAlignment="1">
      <alignment vertical="top" wrapText="1"/>
    </xf>
    <xf numFmtId="0" fontId="15" fillId="4" borderId="89" xfId="6" applyFont="1" applyFill="1" applyBorder="1" applyAlignment="1">
      <alignment horizontal="center" vertical="center"/>
    </xf>
    <xf numFmtId="186" fontId="15" fillId="4" borderId="50" xfId="1" applyNumberFormat="1" applyFont="1" applyFill="1" applyBorder="1" applyAlignment="1" applyProtection="1">
      <alignment horizontal="center" vertical="center"/>
    </xf>
    <xf numFmtId="180" fontId="15" fillId="5" borderId="74" xfId="6" applyNumberFormat="1" applyFont="1" applyFill="1" applyBorder="1" applyAlignment="1">
      <alignment vertical="top"/>
    </xf>
    <xf numFmtId="0" fontId="23" fillId="0" borderId="0" xfId="6" applyFont="1" applyAlignment="1">
      <alignment horizontal="left" vertical="center"/>
    </xf>
    <xf numFmtId="0" fontId="15" fillId="4" borderId="65" xfId="6" applyFont="1" applyFill="1" applyBorder="1" applyAlignment="1">
      <alignment horizontal="center" vertical="center"/>
    </xf>
    <xf numFmtId="0" fontId="15" fillId="4" borderId="79" xfId="6" applyFont="1" applyFill="1" applyBorder="1" applyAlignment="1">
      <alignment horizontal="center" vertical="center"/>
    </xf>
    <xf numFmtId="180" fontId="15" fillId="5" borderId="70" xfId="6" applyNumberFormat="1" applyFont="1" applyFill="1" applyBorder="1">
      <alignment vertical="center"/>
    </xf>
    <xf numFmtId="0" fontId="23" fillId="0" borderId="0" xfId="6" applyFont="1" applyAlignment="1">
      <alignment horizontal="left" vertical="top" wrapText="1"/>
    </xf>
    <xf numFmtId="0" fontId="15" fillId="4" borderId="14" xfId="6" applyFont="1" applyFill="1" applyBorder="1" applyAlignment="1">
      <alignment vertical="center" textRotation="255"/>
    </xf>
    <xf numFmtId="0" fontId="15" fillId="4" borderId="40" xfId="6" applyFont="1" applyFill="1" applyBorder="1" applyAlignment="1">
      <alignment horizontal="center" vertical="center"/>
    </xf>
    <xf numFmtId="0" fontId="15" fillId="4" borderId="44" xfId="6" applyFont="1" applyFill="1" applyBorder="1" applyAlignment="1">
      <alignment horizontal="center" vertical="center"/>
    </xf>
    <xf numFmtId="177" fontId="15" fillId="4" borderId="68" xfId="6" applyNumberFormat="1" applyFont="1" applyFill="1" applyBorder="1" applyAlignment="1">
      <alignment horizontal="center" vertical="center"/>
    </xf>
    <xf numFmtId="177" fontId="15" fillId="4" borderId="102" xfId="6" applyNumberFormat="1" applyFont="1" applyFill="1" applyBorder="1" applyAlignment="1">
      <alignment horizontal="center" vertical="center"/>
    </xf>
    <xf numFmtId="0" fontId="15" fillId="4" borderId="12" xfId="6" applyFont="1" applyFill="1" applyBorder="1" applyAlignment="1">
      <alignment horizontal="center" vertical="center"/>
    </xf>
    <xf numFmtId="38" fontId="15" fillId="5" borderId="5" xfId="6" applyNumberFormat="1" applyFont="1" applyFill="1" applyBorder="1">
      <alignment vertical="center"/>
    </xf>
    <xf numFmtId="177" fontId="15" fillId="5" borderId="57" xfId="6" applyNumberFormat="1" applyFont="1" applyFill="1" applyBorder="1" applyAlignment="1">
      <alignment vertical="top"/>
    </xf>
    <xf numFmtId="0" fontId="15" fillId="4" borderId="10" xfId="6" applyFont="1" applyFill="1" applyBorder="1" applyAlignment="1">
      <alignment horizontal="center" vertical="center"/>
    </xf>
    <xf numFmtId="38" fontId="15" fillId="5" borderId="6" xfId="6" applyNumberFormat="1" applyFont="1" applyFill="1" applyBorder="1">
      <alignment vertical="center"/>
    </xf>
    <xf numFmtId="177" fontId="15" fillId="5" borderId="58" xfId="6" applyNumberFormat="1" applyFont="1" applyFill="1" applyBorder="1" applyAlignment="1">
      <alignment vertical="top"/>
    </xf>
    <xf numFmtId="0" fontId="15" fillId="4" borderId="22" xfId="6" applyFont="1" applyFill="1" applyBorder="1" applyAlignment="1">
      <alignment horizontal="center" vertical="center"/>
    </xf>
    <xf numFmtId="0" fontId="15" fillId="4" borderId="16" xfId="6" applyFont="1" applyFill="1" applyBorder="1">
      <alignment vertical="center"/>
    </xf>
    <xf numFmtId="0" fontId="15" fillId="4" borderId="16" xfId="6" applyFont="1" applyFill="1" applyBorder="1" applyAlignment="1">
      <alignment horizontal="center" vertical="center"/>
    </xf>
    <xf numFmtId="38" fontId="15" fillId="5" borderId="17" xfId="6" applyNumberFormat="1" applyFont="1" applyFill="1" applyBorder="1">
      <alignment vertical="center"/>
    </xf>
    <xf numFmtId="0" fontId="15" fillId="4" borderId="23" xfId="6" applyFont="1" applyFill="1" applyBorder="1" applyAlignment="1">
      <alignment vertical="center" textRotation="255"/>
    </xf>
    <xf numFmtId="38" fontId="15" fillId="5" borderId="81" xfId="6" applyNumberFormat="1" applyFont="1" applyFill="1" applyBorder="1">
      <alignment vertical="center"/>
    </xf>
    <xf numFmtId="177" fontId="15" fillId="5" borderId="32" xfId="6" applyNumberFormat="1" applyFont="1" applyFill="1" applyBorder="1" applyAlignment="1">
      <alignment vertical="top"/>
    </xf>
    <xf numFmtId="38" fontId="15" fillId="5" borderId="86" xfId="6" applyNumberFormat="1" applyFont="1" applyFill="1" applyBorder="1">
      <alignment vertical="center"/>
    </xf>
    <xf numFmtId="0" fontId="15" fillId="3" borderId="43" xfId="6" applyFont="1" applyFill="1" applyBorder="1" applyAlignment="1">
      <alignment vertical="center" textRotation="255"/>
    </xf>
    <xf numFmtId="0" fontId="15" fillId="3" borderId="56" xfId="6" applyFont="1" applyFill="1" applyBorder="1" applyAlignment="1">
      <alignment vertical="center" textRotation="255"/>
    </xf>
    <xf numFmtId="0" fontId="15" fillId="3" borderId="23" xfId="6" applyFont="1" applyFill="1" applyBorder="1" applyAlignment="1">
      <alignment vertical="center" textRotation="255"/>
    </xf>
    <xf numFmtId="0" fontId="15" fillId="3" borderId="65" xfId="6" applyFont="1" applyFill="1" applyBorder="1" applyAlignment="1">
      <alignment vertical="center" textRotation="255"/>
    </xf>
    <xf numFmtId="0" fontId="15" fillId="3" borderId="13" xfId="6" applyFont="1" applyFill="1" applyBorder="1" applyAlignment="1">
      <alignment horizontal="left" vertical="center"/>
    </xf>
    <xf numFmtId="177" fontId="15" fillId="3" borderId="13" xfId="6" applyNumberFormat="1" applyFont="1" applyFill="1" applyBorder="1" applyAlignment="1">
      <alignment horizontal="left" vertical="center"/>
    </xf>
    <xf numFmtId="177" fontId="15" fillId="3" borderId="31" xfId="6" applyNumberFormat="1" applyFont="1" applyFill="1" applyBorder="1" applyAlignment="1">
      <alignment horizontal="right" vertical="top"/>
    </xf>
    <xf numFmtId="0" fontId="15" fillId="0" borderId="0" xfId="6" applyFont="1" applyAlignment="1">
      <alignment horizontal="left" vertical="top" wrapText="1"/>
    </xf>
    <xf numFmtId="0" fontId="15" fillId="3" borderId="23" xfId="6" applyFont="1" applyFill="1" applyBorder="1">
      <alignment vertical="center"/>
    </xf>
    <xf numFmtId="0" fontId="15" fillId="4" borderId="13" xfId="6" applyFont="1" applyFill="1" applyBorder="1" applyAlignment="1">
      <alignment horizontal="left" vertical="center"/>
    </xf>
    <xf numFmtId="177" fontId="15" fillId="4" borderId="13" xfId="6" applyNumberFormat="1" applyFont="1" applyFill="1" applyBorder="1" applyAlignment="1">
      <alignment horizontal="left" vertical="center"/>
    </xf>
    <xf numFmtId="177" fontId="15" fillId="4" borderId="31" xfId="6" applyNumberFormat="1" applyFont="1" applyFill="1" applyBorder="1" applyAlignment="1">
      <alignment horizontal="right" vertical="top"/>
    </xf>
    <xf numFmtId="0" fontId="15" fillId="4" borderId="15" xfId="6" applyFont="1" applyFill="1" applyBorder="1" applyAlignment="1">
      <alignment vertical="center" textRotation="255"/>
    </xf>
    <xf numFmtId="0" fontId="23" fillId="4" borderId="37" xfId="6" applyFont="1" applyFill="1" applyBorder="1">
      <alignment vertical="center"/>
    </xf>
    <xf numFmtId="0" fontId="15" fillId="4" borderId="13" xfId="6" applyFont="1" applyFill="1" applyBorder="1">
      <alignment vertical="center"/>
    </xf>
    <xf numFmtId="177" fontId="15" fillId="4" borderId="13" xfId="6" applyNumberFormat="1" applyFont="1" applyFill="1" applyBorder="1">
      <alignment vertical="center"/>
    </xf>
    <xf numFmtId="177" fontId="15" fillId="4" borderId="32" xfId="6" applyNumberFormat="1" applyFont="1" applyFill="1" applyBorder="1" applyAlignment="1">
      <alignment horizontal="right" vertical="top"/>
    </xf>
    <xf numFmtId="0" fontId="15" fillId="4" borderId="15" xfId="6" applyFont="1" applyFill="1" applyBorder="1" applyAlignment="1">
      <alignment vertical="center" textRotation="255" shrinkToFit="1"/>
    </xf>
    <xf numFmtId="0" fontId="30" fillId="4" borderId="37" xfId="6" applyFont="1" applyFill="1" applyBorder="1">
      <alignment vertical="center"/>
    </xf>
    <xf numFmtId="177" fontId="15" fillId="4" borderId="31" xfId="6" applyNumberFormat="1" applyFont="1" applyFill="1" applyBorder="1" applyAlignment="1">
      <alignment vertical="top"/>
    </xf>
    <xf numFmtId="0" fontId="15" fillId="2" borderId="30" xfId="6" applyFont="1" applyFill="1" applyBorder="1" applyAlignment="1">
      <alignment vertical="center" textRotation="255"/>
    </xf>
    <xf numFmtId="0" fontId="15" fillId="3" borderId="33" xfId="6" applyFont="1" applyFill="1" applyBorder="1" applyAlignment="1">
      <alignment vertical="center" textRotation="255"/>
    </xf>
    <xf numFmtId="0" fontId="15" fillId="4" borderId="33" xfId="6" applyFont="1" applyFill="1" applyBorder="1" applyAlignment="1">
      <alignment vertical="center" textRotation="255" shrinkToFit="1"/>
    </xf>
    <xf numFmtId="0" fontId="15" fillId="0" borderId="0" xfId="6" applyFont="1" applyAlignment="1" applyProtection="1">
      <alignment horizontal="left" vertical="center"/>
      <protection locked="0"/>
    </xf>
    <xf numFmtId="0" fontId="15" fillId="0" borderId="53" xfId="6" applyFont="1" applyBorder="1" applyAlignment="1" applyProtection="1">
      <alignment horizontal="left" vertical="center"/>
      <protection locked="0"/>
    </xf>
    <xf numFmtId="0" fontId="44" fillId="0" borderId="0" xfId="6" applyFont="1">
      <alignment vertical="center"/>
    </xf>
    <xf numFmtId="177" fontId="25" fillId="0" borderId="0" xfId="6" applyNumberFormat="1" applyFont="1">
      <alignment vertical="center"/>
    </xf>
    <xf numFmtId="177" fontId="15" fillId="0" borderId="0" xfId="6" applyNumberFormat="1" applyFont="1" applyAlignment="1">
      <alignment horizontal="right" vertical="center"/>
    </xf>
    <xf numFmtId="0" fontId="30" fillId="2" borderId="27" xfId="6" applyFont="1" applyFill="1" applyBorder="1">
      <alignment vertical="center"/>
    </xf>
    <xf numFmtId="0" fontId="23" fillId="2" borderId="113" xfId="6" applyFont="1" applyFill="1" applyBorder="1">
      <alignment vertical="center"/>
    </xf>
    <xf numFmtId="178" fontId="23" fillId="2" borderId="88" xfId="3" applyNumberFormat="1" applyFont="1" applyFill="1" applyBorder="1" applyAlignment="1" applyProtection="1">
      <alignment horizontal="right" vertical="center" shrinkToFit="1"/>
    </xf>
    <xf numFmtId="178" fontId="15" fillId="0" borderId="0" xfId="4" applyNumberFormat="1" applyFont="1" applyBorder="1" applyAlignment="1" applyProtection="1">
      <alignment vertical="center" shrinkToFit="1"/>
    </xf>
    <xf numFmtId="178" fontId="15" fillId="0" borderId="0" xfId="4" applyNumberFormat="1" applyFont="1" applyBorder="1" applyProtection="1">
      <alignment vertical="center"/>
    </xf>
    <xf numFmtId="193" fontId="15" fillId="0" borderId="0" xfId="4" applyNumberFormat="1" applyFont="1" applyBorder="1" applyAlignment="1" applyProtection="1">
      <alignment vertical="center" shrinkToFit="1"/>
    </xf>
    <xf numFmtId="178" fontId="15" fillId="0" borderId="0" xfId="3" applyNumberFormat="1" applyFont="1" applyProtection="1">
      <alignment vertical="center"/>
    </xf>
    <xf numFmtId="0" fontId="23" fillId="2" borderId="29" xfId="6" applyFont="1" applyFill="1" applyBorder="1">
      <alignment vertical="center"/>
    </xf>
    <xf numFmtId="0" fontId="23" fillId="2" borderId="37" xfId="6" applyFont="1" applyFill="1" applyBorder="1">
      <alignment vertical="center"/>
    </xf>
    <xf numFmtId="0" fontId="23" fillId="2" borderId="0" xfId="6" applyFont="1" applyFill="1">
      <alignment vertical="center"/>
    </xf>
    <xf numFmtId="0" fontId="23" fillId="2" borderId="46" xfId="6" applyFont="1" applyFill="1" applyBorder="1">
      <alignment vertical="center"/>
    </xf>
    <xf numFmtId="178" fontId="23" fillId="2" borderId="66" xfId="3" applyNumberFormat="1" applyFont="1" applyFill="1" applyBorder="1" applyAlignment="1" applyProtection="1">
      <alignment horizontal="right" vertical="center" shrinkToFit="1"/>
    </xf>
    <xf numFmtId="0" fontId="23" fillId="2" borderId="14" xfId="6" applyFont="1" applyFill="1" applyBorder="1">
      <alignment vertical="center"/>
    </xf>
    <xf numFmtId="0" fontId="23" fillId="2" borderId="53" xfId="6" applyFont="1" applyFill="1" applyBorder="1">
      <alignment vertical="center"/>
    </xf>
    <xf numFmtId="178" fontId="23" fillId="2" borderId="112" xfId="3" applyNumberFormat="1" applyFont="1" applyFill="1" applyBorder="1" applyAlignment="1" applyProtection="1">
      <alignment horizontal="right" vertical="center" shrinkToFit="1"/>
    </xf>
    <xf numFmtId="0" fontId="23" fillId="2" borderId="63" xfId="6" applyFont="1" applyFill="1" applyBorder="1">
      <alignment vertical="center"/>
    </xf>
    <xf numFmtId="178" fontId="23" fillId="2" borderId="103" xfId="3" applyNumberFormat="1" applyFont="1" applyFill="1" applyBorder="1" applyAlignment="1" applyProtection="1">
      <alignment horizontal="right" vertical="center" shrinkToFit="1"/>
    </xf>
    <xf numFmtId="178" fontId="23" fillId="4" borderId="42" xfId="3" applyNumberFormat="1" applyFont="1" applyFill="1" applyBorder="1" applyAlignment="1" applyProtection="1">
      <alignment horizontal="right" vertical="center" shrinkToFit="1"/>
    </xf>
    <xf numFmtId="178" fontId="15" fillId="0" borderId="0" xfId="4" applyNumberFormat="1" applyFont="1" applyBorder="1" applyAlignment="1" applyProtection="1">
      <alignment horizontal="left" vertical="top" shrinkToFit="1"/>
    </xf>
    <xf numFmtId="178" fontId="15" fillId="0" borderId="0" xfId="4" applyNumberFormat="1" applyFont="1" applyBorder="1" applyAlignment="1" applyProtection="1">
      <alignment horizontal="left" vertical="top"/>
    </xf>
    <xf numFmtId="193" fontId="15" fillId="0" borderId="0" xfId="4" applyNumberFormat="1" applyFont="1" applyBorder="1" applyAlignment="1" applyProtection="1">
      <alignment horizontal="left" vertical="top" shrinkToFit="1"/>
    </xf>
    <xf numFmtId="0" fontId="23"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0" fontId="30" fillId="7" borderId="64" xfId="0" applyFont="1" applyFill="1" applyBorder="1" applyAlignment="1">
      <alignment horizontal="center" vertical="center"/>
    </xf>
    <xf numFmtId="178" fontId="30" fillId="4" borderId="102" xfId="3" applyNumberFormat="1" applyFont="1" applyFill="1" applyBorder="1" applyAlignment="1" applyProtection="1">
      <alignment horizontal="center" vertical="center" shrinkToFit="1"/>
    </xf>
    <xf numFmtId="0" fontId="23" fillId="0" borderId="47" xfId="6" applyFont="1" applyBorder="1" applyAlignment="1">
      <alignment horizontal="center" vertical="center"/>
    </xf>
    <xf numFmtId="178" fontId="23" fillId="5" borderId="114" xfId="3" applyNumberFormat="1" applyFont="1" applyFill="1" applyBorder="1" applyAlignment="1" applyProtection="1">
      <alignment horizontal="right" vertical="center" shrinkToFit="1"/>
    </xf>
    <xf numFmtId="178" fontId="24" fillId="0" borderId="0" xfId="4" applyNumberFormat="1" applyFont="1" applyBorder="1" applyAlignment="1" applyProtection="1">
      <alignment horizontal="left" vertical="top"/>
    </xf>
    <xf numFmtId="0" fontId="23" fillId="0" borderId="53" xfId="6" applyFont="1" applyBorder="1" applyAlignment="1">
      <alignment horizontal="center" vertical="center"/>
    </xf>
    <xf numFmtId="178" fontId="23" fillId="5" borderId="106" xfId="3" applyNumberFormat="1" applyFont="1" applyFill="1" applyBorder="1" applyAlignment="1" applyProtection="1">
      <alignment horizontal="right" vertical="center" shrinkToFit="1"/>
    </xf>
    <xf numFmtId="0" fontId="23" fillId="0" borderId="117" xfId="6" applyFont="1" applyBorder="1" applyAlignment="1">
      <alignment horizontal="center" vertical="center"/>
    </xf>
    <xf numFmtId="178" fontId="23" fillId="5" borderId="71" xfId="3" applyNumberFormat="1" applyFont="1" applyFill="1" applyBorder="1" applyAlignment="1" applyProtection="1">
      <alignment horizontal="right" vertical="center" shrinkToFit="1"/>
    </xf>
    <xf numFmtId="177" fontId="15" fillId="0" borderId="0" xfId="4" applyNumberFormat="1" applyFont="1" applyBorder="1" applyAlignment="1" applyProtection="1">
      <alignment horizontal="left" vertical="top" wrapText="1"/>
    </xf>
    <xf numFmtId="178" fontId="15" fillId="0" borderId="0" xfId="4" applyNumberFormat="1" applyFont="1" applyBorder="1" applyAlignment="1" applyProtection="1">
      <alignment horizontal="left" vertical="top" wrapText="1"/>
    </xf>
    <xf numFmtId="178" fontId="15" fillId="0" borderId="0" xfId="0" applyNumberFormat="1" applyFont="1" applyAlignment="1">
      <alignment vertical="center" shrinkToFit="1"/>
    </xf>
    <xf numFmtId="193" fontId="15" fillId="0" borderId="0" xfId="0" applyNumberFormat="1" applyFont="1" applyAlignment="1">
      <alignment vertical="center" shrinkToFit="1"/>
    </xf>
    <xf numFmtId="178" fontId="15" fillId="0" borderId="0" xfId="0" applyNumberFormat="1" applyFont="1">
      <alignment vertical="center"/>
    </xf>
    <xf numFmtId="178" fontId="15" fillId="0" borderId="0" xfId="3" applyNumberFormat="1" applyFont="1" applyFill="1" applyBorder="1" applyProtection="1">
      <alignment vertical="center"/>
    </xf>
    <xf numFmtId="0" fontId="25" fillId="0" borderId="0" xfId="0" applyFont="1">
      <alignment vertical="center"/>
    </xf>
    <xf numFmtId="0" fontId="41" fillId="0" borderId="0" xfId="6" applyFont="1">
      <alignment vertical="center"/>
    </xf>
    <xf numFmtId="0" fontId="29" fillId="0" borderId="0" xfId="6" applyFont="1">
      <alignment vertical="center"/>
    </xf>
    <xf numFmtId="178" fontId="15" fillId="0" borderId="0" xfId="3" applyNumberFormat="1" applyFont="1" applyFill="1" applyProtection="1">
      <alignment vertical="center"/>
    </xf>
    <xf numFmtId="0" fontId="23" fillId="2" borderId="118" xfId="0" applyFont="1" applyFill="1" applyBorder="1" applyAlignment="1">
      <alignment horizontal="centerContinuous" vertical="center" shrinkToFit="1"/>
    </xf>
    <xf numFmtId="0" fontId="23" fillId="2" borderId="76" xfId="0" applyFont="1" applyFill="1" applyBorder="1" applyAlignment="1">
      <alignment horizontal="centerContinuous" vertical="center" shrinkToFit="1"/>
    </xf>
    <xf numFmtId="0" fontId="23" fillId="2" borderId="25" xfId="0" applyFont="1" applyFill="1" applyBorder="1" applyAlignment="1">
      <alignment horizontal="center" vertical="center" shrinkToFit="1"/>
    </xf>
    <xf numFmtId="178" fontId="23" fillId="2" borderId="25" xfId="0" applyNumberFormat="1" applyFont="1" applyFill="1" applyBorder="1" applyAlignment="1">
      <alignment horizontal="center" vertical="center" shrinkToFit="1"/>
    </xf>
    <xf numFmtId="193" fontId="23" fillId="2" borderId="25" xfId="0" applyNumberFormat="1" applyFont="1" applyFill="1" applyBorder="1" applyAlignment="1">
      <alignment horizontal="center" vertical="center" shrinkToFit="1"/>
    </xf>
    <xf numFmtId="178" fontId="23" fillId="2" borderId="26" xfId="3" applyNumberFormat="1" applyFont="1" applyFill="1" applyBorder="1" applyAlignment="1" applyProtection="1">
      <alignment horizontal="center" vertical="center" shrinkToFit="1"/>
    </xf>
    <xf numFmtId="0" fontId="29" fillId="4" borderId="110" xfId="0" applyFont="1" applyFill="1" applyBorder="1" applyAlignment="1">
      <alignment horizontal="center" vertical="center"/>
    </xf>
    <xf numFmtId="0" fontId="29" fillId="4" borderId="13" xfId="0" applyFont="1" applyFill="1" applyBorder="1">
      <alignment vertical="center"/>
    </xf>
    <xf numFmtId="0" fontId="23" fillId="4" borderId="13" xfId="0" applyFont="1" applyFill="1" applyBorder="1">
      <alignment vertical="center"/>
    </xf>
    <xf numFmtId="178" fontId="23" fillId="4" borderId="13" xfId="0" applyNumberFormat="1" applyFont="1" applyFill="1" applyBorder="1" applyAlignment="1">
      <alignment vertical="center" shrinkToFit="1"/>
    </xf>
    <xf numFmtId="178" fontId="23" fillId="4" borderId="13" xfId="0" applyNumberFormat="1" applyFont="1" applyFill="1" applyBorder="1">
      <alignment vertical="center"/>
    </xf>
    <xf numFmtId="193" fontId="23" fillId="4" borderId="13" xfId="0" applyNumberFormat="1" applyFont="1" applyFill="1" applyBorder="1" applyAlignment="1">
      <alignment horizontal="right" vertical="center" shrinkToFit="1"/>
    </xf>
    <xf numFmtId="178" fontId="23" fillId="4" borderId="13" xfId="0" applyNumberFormat="1" applyFont="1" applyFill="1" applyBorder="1" applyAlignment="1">
      <alignment horizontal="right" vertical="center"/>
    </xf>
    <xf numFmtId="178" fontId="23" fillId="4" borderId="32" xfId="3" applyNumberFormat="1" applyFont="1" applyFill="1" applyBorder="1" applyAlignment="1" applyProtection="1">
      <alignment horizontal="right" vertical="center"/>
    </xf>
    <xf numFmtId="0" fontId="15" fillId="4" borderId="29" xfId="0" applyFont="1" applyFill="1" applyBorder="1" applyAlignment="1">
      <alignment vertical="top"/>
    </xf>
    <xf numFmtId="0" fontId="15" fillId="4" borderId="39" xfId="0" applyFont="1" applyFill="1" applyBorder="1" applyAlignment="1">
      <alignment vertical="top"/>
    </xf>
    <xf numFmtId="178" fontId="15" fillId="5" borderId="105" xfId="0" applyNumberFormat="1" applyFont="1" applyFill="1" applyBorder="1" applyAlignment="1">
      <alignment horizontal="right" vertical="center"/>
    </xf>
    <xf numFmtId="178" fontId="23" fillId="5" borderId="57" xfId="3" applyNumberFormat="1" applyFont="1" applyFill="1" applyBorder="1" applyAlignment="1" applyProtection="1">
      <alignment vertical="top"/>
    </xf>
    <xf numFmtId="178" fontId="15" fillId="5" borderId="2" xfId="0" applyNumberFormat="1" applyFont="1" applyFill="1" applyBorder="1" applyAlignment="1">
      <alignment horizontal="right" vertical="center"/>
    </xf>
    <xf numFmtId="178" fontId="23" fillId="5" borderId="58" xfId="3" applyNumberFormat="1" applyFont="1" applyFill="1" applyBorder="1" applyAlignment="1" applyProtection="1">
      <alignment vertical="top"/>
    </xf>
    <xf numFmtId="0" fontId="15" fillId="4" borderId="111" xfId="0" applyFont="1" applyFill="1" applyBorder="1" applyAlignment="1">
      <alignment vertical="top"/>
    </xf>
    <xf numFmtId="0" fontId="15" fillId="4" borderId="73" xfId="0" applyFont="1" applyFill="1" applyBorder="1" applyAlignment="1">
      <alignment vertical="top"/>
    </xf>
    <xf numFmtId="178" fontId="15" fillId="5" borderId="4" xfId="0" applyNumberFormat="1" applyFont="1" applyFill="1" applyBorder="1" applyAlignment="1">
      <alignment horizontal="right" vertical="center"/>
    </xf>
    <xf numFmtId="178" fontId="23" fillId="5" borderId="59" xfId="3" applyNumberFormat="1" applyFont="1" applyFill="1" applyBorder="1" applyAlignment="1" applyProtection="1">
      <alignment vertical="top"/>
    </xf>
    <xf numFmtId="0" fontId="29" fillId="4" borderId="43" xfId="0" applyFont="1" applyFill="1" applyBorder="1">
      <alignment vertical="center"/>
    </xf>
    <xf numFmtId="178" fontId="23" fillId="4" borderId="43" xfId="0" applyNumberFormat="1" applyFont="1" applyFill="1" applyBorder="1" applyAlignment="1">
      <alignment vertical="center" shrinkToFit="1"/>
    </xf>
    <xf numFmtId="178" fontId="23" fillId="4" borderId="43" xfId="0" applyNumberFormat="1" applyFont="1" applyFill="1" applyBorder="1">
      <alignment vertical="center"/>
    </xf>
    <xf numFmtId="193" fontId="23" fillId="4" borderId="43" xfId="0" applyNumberFormat="1" applyFont="1" applyFill="1" applyBorder="1" applyAlignment="1">
      <alignment horizontal="right" vertical="center" shrinkToFit="1"/>
    </xf>
    <xf numFmtId="178" fontId="23" fillId="4" borderId="43" xfId="0" applyNumberFormat="1" applyFont="1" applyFill="1" applyBorder="1" applyAlignment="1">
      <alignment horizontal="right" vertical="center"/>
    </xf>
    <xf numFmtId="178" fontId="23" fillId="4" borderId="42" xfId="3" applyNumberFormat="1" applyFont="1" applyFill="1" applyBorder="1" applyAlignment="1" applyProtection="1">
      <alignment horizontal="right" vertical="center"/>
    </xf>
    <xf numFmtId="0" fontId="23" fillId="4" borderId="110" xfId="0" applyFont="1" applyFill="1" applyBorder="1" applyAlignment="1">
      <alignment horizontal="center" vertical="center"/>
    </xf>
    <xf numFmtId="0" fontId="23" fillId="4" borderId="110" xfId="0" applyFont="1" applyFill="1" applyBorder="1">
      <alignment vertical="center"/>
    </xf>
    <xf numFmtId="178" fontId="23" fillId="5" borderId="58" xfId="3" applyNumberFormat="1" applyFont="1" applyFill="1" applyBorder="1" applyAlignment="1" applyProtection="1">
      <alignment vertical="top" wrapText="1"/>
    </xf>
    <xf numFmtId="0" fontId="35" fillId="5" borderId="58" xfId="0" applyFont="1" applyFill="1" applyBorder="1" applyAlignment="1">
      <alignment vertical="top" wrapText="1"/>
    </xf>
    <xf numFmtId="178" fontId="15" fillId="5" borderId="104" xfId="0" applyNumberFormat="1" applyFont="1" applyFill="1" applyBorder="1" applyAlignment="1">
      <alignment horizontal="right" vertical="center"/>
    </xf>
    <xf numFmtId="0" fontId="15" fillId="0" borderId="28" xfId="0" applyFont="1" applyBorder="1">
      <alignment vertical="center"/>
    </xf>
    <xf numFmtId="0" fontId="15" fillId="0" borderId="28" xfId="0" applyFont="1" applyBorder="1" applyAlignment="1">
      <alignment vertical="center" shrinkToFit="1"/>
    </xf>
    <xf numFmtId="178" fontId="15" fillId="0" borderId="28" xfId="0" applyNumberFormat="1" applyFont="1" applyBorder="1" applyAlignment="1">
      <alignment horizontal="right" vertical="center" shrinkToFit="1"/>
    </xf>
    <xf numFmtId="178" fontId="15" fillId="0" borderId="28" xfId="0" applyNumberFormat="1" applyFont="1" applyBorder="1">
      <alignment vertical="center"/>
    </xf>
    <xf numFmtId="193" fontId="15" fillId="0" borderId="28" xfId="0" applyNumberFormat="1" applyFont="1" applyBorder="1" applyAlignment="1">
      <alignment horizontal="right" vertical="center" shrinkToFit="1"/>
    </xf>
    <xf numFmtId="178" fontId="15" fillId="0" borderId="28" xfId="0" applyNumberFormat="1" applyFont="1" applyBorder="1" applyAlignment="1">
      <alignment horizontal="right" vertical="center"/>
    </xf>
    <xf numFmtId="178" fontId="23" fillId="0" borderId="28" xfId="3" applyNumberFormat="1" applyFont="1" applyFill="1" applyBorder="1" applyAlignment="1" applyProtection="1">
      <alignment horizontal="right" vertical="top"/>
    </xf>
    <xf numFmtId="0" fontId="15" fillId="0" borderId="0" xfId="0" applyFont="1" applyAlignment="1">
      <alignment vertical="center" shrinkToFit="1"/>
    </xf>
    <xf numFmtId="0" fontId="23" fillId="0" borderId="67" xfId="6" applyFont="1" applyBorder="1" applyAlignment="1" applyProtection="1">
      <alignment horizontal="left" vertical="center"/>
      <protection locked="0"/>
    </xf>
    <xf numFmtId="0" fontId="23" fillId="0" borderId="90" xfId="6" applyFont="1" applyBorder="1" applyAlignment="1" applyProtection="1">
      <alignment horizontal="left" vertical="center"/>
      <protection locked="0"/>
    </xf>
    <xf numFmtId="0" fontId="23" fillId="0" borderId="116" xfId="6" applyFont="1" applyBorder="1" applyAlignment="1" applyProtection="1">
      <alignment horizontal="left" vertical="center"/>
      <protection locked="0"/>
    </xf>
    <xf numFmtId="0" fontId="15" fillId="5" borderId="117" xfId="6" applyFont="1" applyFill="1" applyBorder="1" applyAlignment="1">
      <alignment vertical="center" wrapText="1"/>
    </xf>
    <xf numFmtId="0" fontId="25" fillId="5" borderId="117" xfId="6" applyFont="1" applyFill="1" applyBorder="1" applyAlignment="1">
      <alignment vertical="center" wrapText="1"/>
    </xf>
    <xf numFmtId="177" fontId="46" fillId="5" borderId="58" xfId="6" applyNumberFormat="1" applyFont="1" applyFill="1" applyBorder="1" applyAlignment="1">
      <alignment vertical="top"/>
    </xf>
    <xf numFmtId="0" fontId="29" fillId="0" borderId="0" xfId="0" applyFont="1" applyAlignment="1"/>
    <xf numFmtId="194" fontId="15" fillId="5" borderId="56" xfId="0" applyNumberFormat="1" applyFont="1" applyFill="1" applyBorder="1" applyAlignment="1" applyProtection="1">
      <alignment horizontal="center" vertical="center" shrinkToFit="1"/>
      <protection locked="0"/>
    </xf>
    <xf numFmtId="182" fontId="25" fillId="5" borderId="56" xfId="0" applyNumberFormat="1" applyFont="1" applyFill="1" applyBorder="1" applyAlignment="1" applyProtection="1">
      <alignment horizontal="center" vertical="center"/>
      <protection locked="0"/>
    </xf>
    <xf numFmtId="0" fontId="25" fillId="5" borderId="45" xfId="0" applyFont="1" applyFill="1" applyBorder="1" applyAlignment="1" applyProtection="1">
      <alignment horizontal="right" vertical="center" shrinkToFit="1"/>
      <protection locked="0"/>
    </xf>
    <xf numFmtId="0" fontId="25" fillId="5" borderId="43" xfId="0" applyFont="1" applyFill="1" applyBorder="1" applyAlignment="1" applyProtection="1">
      <alignment vertical="center" shrinkToFit="1"/>
      <protection locked="0"/>
    </xf>
    <xf numFmtId="182" fontId="25" fillId="5" borderId="45" xfId="0" applyNumberFormat="1" applyFont="1" applyFill="1" applyBorder="1" applyAlignment="1" applyProtection="1">
      <alignment horizontal="center" vertical="center"/>
      <protection locked="0"/>
    </xf>
    <xf numFmtId="0" fontId="21" fillId="0" borderId="0" xfId="0" applyFont="1" applyAlignment="1">
      <alignment horizontal="left" vertical="center"/>
    </xf>
    <xf numFmtId="0" fontId="15" fillId="4" borderId="44" xfId="6" applyFont="1" applyFill="1" applyBorder="1" applyAlignment="1">
      <alignment horizontal="center" vertical="center" shrinkToFit="1"/>
    </xf>
    <xf numFmtId="0" fontId="27" fillId="0" borderId="0" xfId="7" applyFont="1" applyAlignment="1">
      <alignment vertical="center" shrinkToFit="1"/>
    </xf>
    <xf numFmtId="0" fontId="18" fillId="0" borderId="0" xfId="7" applyFont="1" applyAlignment="1">
      <alignment horizontal="center" vertical="center" shrinkToFit="1"/>
    </xf>
    <xf numFmtId="0" fontId="32" fillId="0" borderId="0" xfId="7" applyFont="1" applyAlignment="1">
      <alignment vertical="center" shrinkToFit="1"/>
    </xf>
    <xf numFmtId="0" fontId="32" fillId="4" borderId="44" xfId="7" applyFont="1" applyFill="1" applyBorder="1" applyAlignment="1">
      <alignment horizontal="center" vertical="center" shrinkToFit="1"/>
    </xf>
    <xf numFmtId="38" fontId="32" fillId="0" borderId="9" xfId="3" applyFont="1" applyBorder="1" applyAlignment="1" applyProtection="1">
      <alignment horizontal="right" vertical="center" shrinkToFit="1"/>
      <protection locked="0"/>
    </xf>
    <xf numFmtId="38" fontId="32" fillId="0" borderId="10" xfId="3" applyFont="1" applyBorder="1" applyAlignment="1" applyProtection="1">
      <alignment horizontal="right" vertical="center" shrinkToFit="1"/>
      <protection locked="0"/>
    </xf>
    <xf numFmtId="0" fontId="32" fillId="4" borderId="55" xfId="7" applyFont="1" applyFill="1" applyBorder="1" applyAlignment="1">
      <alignment horizontal="center" vertical="center" shrinkToFit="1"/>
    </xf>
    <xf numFmtId="0" fontId="32" fillId="0" borderId="0" xfId="7" applyFont="1" applyAlignment="1">
      <alignment horizontal="center" vertical="center" shrinkToFit="1"/>
    </xf>
    <xf numFmtId="0" fontId="28" fillId="0" borderId="0" xfId="7" applyFont="1" applyAlignment="1">
      <alignment horizontal="center" vertical="center" shrinkToFit="1"/>
    </xf>
    <xf numFmtId="0" fontId="28" fillId="0" borderId="0" xfId="7" applyFont="1" applyAlignment="1">
      <alignment vertical="center" shrinkToFit="1"/>
    </xf>
    <xf numFmtId="0" fontId="11" fillId="0" borderId="0" xfId="6" applyFont="1">
      <alignment vertical="center"/>
    </xf>
    <xf numFmtId="0" fontId="0" fillId="17" borderId="8" xfId="6" applyFont="1" applyFill="1" applyBorder="1">
      <alignment vertical="center"/>
    </xf>
    <xf numFmtId="0" fontId="10" fillId="0" borderId="0" xfId="6">
      <alignment vertical="center"/>
    </xf>
    <xf numFmtId="0" fontId="11" fillId="15" borderId="8" xfId="6" applyFont="1" applyFill="1" applyBorder="1">
      <alignment vertical="center"/>
    </xf>
    <xf numFmtId="0" fontId="11" fillId="16" borderId="8" xfId="6" applyFont="1" applyFill="1" applyBorder="1">
      <alignment vertical="center"/>
    </xf>
    <xf numFmtId="0" fontId="11" fillId="17" borderId="8" xfId="6" applyFont="1" applyFill="1" applyBorder="1">
      <alignment vertical="center"/>
    </xf>
    <xf numFmtId="0" fontId="11" fillId="17" borderId="8" xfId="6" applyFont="1" applyFill="1" applyBorder="1" applyAlignment="1">
      <alignment vertical="top"/>
    </xf>
    <xf numFmtId="0" fontId="41" fillId="4" borderId="13" xfId="0" applyFont="1" applyFill="1" applyBorder="1">
      <alignment vertical="center"/>
    </xf>
    <xf numFmtId="178" fontId="23" fillId="4" borderId="24" xfId="0" applyNumberFormat="1" applyFont="1" applyFill="1" applyBorder="1" applyAlignment="1">
      <alignment vertical="center" shrinkToFit="1"/>
    </xf>
    <xf numFmtId="178" fontId="25" fillId="5" borderId="38" xfId="0" applyNumberFormat="1" applyFont="1" applyFill="1" applyBorder="1">
      <alignment vertical="center"/>
    </xf>
    <xf numFmtId="0" fontId="25" fillId="0" borderId="3" xfId="0" applyFont="1" applyBorder="1" applyAlignment="1" applyProtection="1">
      <alignment vertical="center" shrinkToFit="1"/>
      <protection locked="0"/>
    </xf>
    <xf numFmtId="0" fontId="25" fillId="4" borderId="41" xfId="0" applyFont="1" applyFill="1" applyBorder="1">
      <alignment vertical="center"/>
    </xf>
    <xf numFmtId="0" fontId="25" fillId="4" borderId="123" xfId="0" applyFont="1" applyFill="1" applyBorder="1">
      <alignment vertical="center"/>
    </xf>
    <xf numFmtId="0" fontId="24" fillId="0" borderId="0" xfId="0" applyFont="1" applyAlignment="1">
      <alignment vertical="center" wrapText="1"/>
    </xf>
    <xf numFmtId="0" fontId="25" fillId="0" borderId="0" xfId="0" applyFont="1" applyAlignment="1">
      <alignment vertical="top" wrapText="1"/>
    </xf>
    <xf numFmtId="178" fontId="30" fillId="5" borderId="57" xfId="3" applyNumberFormat="1" applyFont="1" applyFill="1" applyBorder="1" applyAlignment="1" applyProtection="1">
      <alignment vertical="top"/>
    </xf>
    <xf numFmtId="0" fontId="29" fillId="0" borderId="0" xfId="0" applyFont="1">
      <alignment vertical="center"/>
    </xf>
    <xf numFmtId="178" fontId="25" fillId="0" borderId="124" xfId="0" applyNumberFormat="1" applyFont="1" applyBorder="1">
      <alignment vertical="center"/>
    </xf>
    <xf numFmtId="178" fontId="25" fillId="0" borderId="120" xfId="0" applyNumberFormat="1" applyFont="1" applyBorder="1">
      <alignment vertical="center"/>
    </xf>
    <xf numFmtId="0" fontId="15" fillId="0" borderId="12"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0" borderId="11" xfId="0" applyFont="1" applyBorder="1" applyAlignment="1" applyProtection="1">
      <alignment vertical="center" shrinkToFit="1"/>
      <protection locked="0"/>
    </xf>
    <xf numFmtId="0" fontId="23" fillId="4" borderId="43" xfId="0" applyFont="1" applyFill="1" applyBorder="1" applyAlignment="1">
      <alignment vertical="center" shrinkToFit="1"/>
    </xf>
    <xf numFmtId="0" fontId="15" fillId="0" borderId="16" xfId="0" applyFont="1" applyBorder="1" applyAlignment="1" applyProtection="1">
      <alignment vertical="center" shrinkToFit="1"/>
      <protection locked="0"/>
    </xf>
    <xf numFmtId="0" fontId="40" fillId="4" borderId="45" xfId="0" applyFont="1" applyFill="1" applyBorder="1" applyAlignment="1">
      <alignment horizontal="right" vertical="center"/>
    </xf>
    <xf numFmtId="0" fontId="0" fillId="0" borderId="0" xfId="6" applyFont="1">
      <alignment vertical="center"/>
    </xf>
    <xf numFmtId="10" fontId="15" fillId="0" borderId="0" xfId="11" applyNumberFormat="1" applyFont="1" applyFill="1" applyProtection="1">
      <alignment vertical="center"/>
    </xf>
    <xf numFmtId="178" fontId="25" fillId="5" borderId="124" xfId="0" applyNumberFormat="1" applyFont="1" applyFill="1" applyBorder="1">
      <alignment vertical="center"/>
    </xf>
    <xf numFmtId="196" fontId="39" fillId="5" borderId="62" xfId="0" applyNumberFormat="1" applyFont="1" applyFill="1" applyBorder="1">
      <alignment vertical="center"/>
    </xf>
    <xf numFmtId="196" fontId="39" fillId="5" borderId="60" xfId="0" applyNumberFormat="1" applyFont="1" applyFill="1" applyBorder="1">
      <alignment vertical="center"/>
    </xf>
    <xf numFmtId="196" fontId="39" fillId="5" borderId="91" xfId="0" applyNumberFormat="1" applyFont="1" applyFill="1" applyBorder="1">
      <alignment vertical="center"/>
    </xf>
    <xf numFmtId="196" fontId="39" fillId="5" borderId="38" xfId="0" applyNumberFormat="1" applyFont="1" applyFill="1" applyBorder="1">
      <alignment vertical="center"/>
    </xf>
    <xf numFmtId="196" fontId="39" fillId="5" borderId="120" xfId="0" applyNumberFormat="1" applyFont="1" applyFill="1" applyBorder="1">
      <alignment vertical="center"/>
    </xf>
    <xf numFmtId="196" fontId="39" fillId="5" borderId="24" xfId="0" applyNumberFormat="1" applyFont="1" applyFill="1" applyBorder="1">
      <alignment vertical="center"/>
    </xf>
    <xf numFmtId="0" fontId="50" fillId="0" borderId="0" xfId="0" applyFont="1">
      <alignment vertical="center"/>
    </xf>
    <xf numFmtId="0" fontId="15" fillId="0" borderId="0" xfId="0" applyFont="1" applyAlignment="1">
      <alignment horizontal="left" vertical="top" wrapText="1"/>
    </xf>
    <xf numFmtId="0" fontId="51" fillId="0" borderId="0" xfId="0" applyFont="1">
      <alignment vertical="center"/>
    </xf>
    <xf numFmtId="0" fontId="47" fillId="0" borderId="0" xfId="0" applyFont="1">
      <alignment vertical="center"/>
    </xf>
    <xf numFmtId="0" fontId="47" fillId="0" borderId="0" xfId="0" applyFont="1" applyAlignment="1">
      <alignment horizontal="center" vertical="center"/>
    </xf>
    <xf numFmtId="0" fontId="20" fillId="0" borderId="0" xfId="0" applyFont="1">
      <alignment vertical="center"/>
    </xf>
    <xf numFmtId="0" fontId="19" fillId="0" borderId="0" xfId="0" applyFont="1" applyAlignment="1">
      <alignment horizontal="right" vertical="center"/>
    </xf>
    <xf numFmtId="0" fontId="15" fillId="0" borderId="0" xfId="0" applyFont="1" applyAlignment="1">
      <alignment horizontal="center" vertical="center"/>
    </xf>
    <xf numFmtId="195" fontId="19" fillId="0" borderId="0" xfId="0" applyNumberFormat="1" applyFont="1" applyAlignment="1">
      <alignment horizontal="right" vertical="center"/>
    </xf>
    <xf numFmtId="0" fontId="19" fillId="0" borderId="0" xfId="0" applyFont="1" applyAlignment="1">
      <alignment horizontal="left" vertical="center"/>
    </xf>
    <xf numFmtId="49" fontId="19" fillId="5" borderId="0" xfId="0" applyNumberFormat="1"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19" fillId="0" borderId="0" xfId="0" applyFont="1" applyAlignment="1">
      <alignment vertical="center" wrapText="1"/>
    </xf>
    <xf numFmtId="0" fontId="19" fillId="0" borderId="0" xfId="0" applyFont="1" applyAlignment="1">
      <alignment horizontal="left" vertical="center" wrapText="1"/>
    </xf>
    <xf numFmtId="0" fontId="17" fillId="0" borderId="0" xfId="0" applyFont="1" applyAlignment="1">
      <alignment horizontal="center" vertical="center" wrapText="1"/>
    </xf>
    <xf numFmtId="0" fontId="31" fillId="0" borderId="0" xfId="0" applyFont="1">
      <alignment vertical="center"/>
    </xf>
    <xf numFmtId="198" fontId="53" fillId="0" borderId="0" xfId="0" applyNumberFormat="1" applyFont="1" applyAlignment="1">
      <alignment horizontal="left" vertical="center"/>
    </xf>
    <xf numFmtId="198" fontId="52" fillId="0" borderId="0" xfId="0" applyNumberFormat="1" applyFont="1" applyAlignment="1">
      <alignment horizontal="left" vertical="center"/>
    </xf>
    <xf numFmtId="0" fontId="32" fillId="0" borderId="0" xfId="0" applyFont="1">
      <alignment vertical="center"/>
    </xf>
    <xf numFmtId="198" fontId="15" fillId="5" borderId="0" xfId="0" applyNumberFormat="1" applyFont="1" applyFill="1">
      <alignment vertical="center"/>
    </xf>
    <xf numFmtId="198" fontId="17" fillId="0" borderId="0" xfId="0" applyNumberFormat="1" applyFont="1" applyAlignment="1">
      <alignment horizontal="left" vertical="center"/>
    </xf>
    <xf numFmtId="0" fontId="15" fillId="5" borderId="0" xfId="0" applyFont="1" applyFill="1">
      <alignment vertical="center"/>
    </xf>
    <xf numFmtId="198" fontId="17" fillId="0" borderId="0" xfId="0" applyNumberFormat="1" applyFont="1">
      <alignment vertical="center"/>
    </xf>
    <xf numFmtId="0" fontId="55" fillId="0" borderId="0" xfId="0" applyFont="1">
      <alignment vertical="center"/>
    </xf>
    <xf numFmtId="0" fontId="29" fillId="0" borderId="0" xfId="0" applyFont="1" applyAlignment="1">
      <alignment horizontal="center" vertical="center"/>
    </xf>
    <xf numFmtId="0" fontId="57" fillId="0" borderId="0" xfId="0" applyFont="1">
      <alignment vertical="center"/>
    </xf>
    <xf numFmtId="0" fontId="20" fillId="0" borderId="0" xfId="0" applyFont="1" applyAlignment="1">
      <alignment horizontal="left" vertical="center"/>
    </xf>
    <xf numFmtId="0" fontId="57" fillId="0" borderId="39" xfId="0" applyFont="1" applyBorder="1">
      <alignment vertical="center"/>
    </xf>
    <xf numFmtId="0" fontId="58" fillId="18" borderId="8" xfId="0" applyFont="1" applyFill="1" applyBorder="1" applyAlignment="1">
      <alignment horizontal="center" vertical="center" shrinkToFit="1"/>
    </xf>
    <xf numFmtId="38" fontId="59" fillId="6" borderId="8" xfId="3" applyFont="1" applyFill="1" applyBorder="1" applyAlignment="1">
      <alignment horizontal="center" vertical="center"/>
    </xf>
    <xf numFmtId="180" fontId="59" fillId="6" borderId="8" xfId="11" applyNumberFormat="1" applyFont="1" applyFill="1" applyBorder="1" applyAlignment="1">
      <alignment horizontal="center" vertical="center"/>
    </xf>
    <xf numFmtId="0" fontId="58" fillId="0" borderId="0" xfId="0" applyFont="1" applyAlignment="1">
      <alignment horizontal="center" vertical="center"/>
    </xf>
    <xf numFmtId="0" fontId="58" fillId="0" borderId="0" xfId="0" applyFont="1">
      <alignment vertical="center"/>
    </xf>
    <xf numFmtId="0" fontId="60" fillId="0" borderId="0" xfId="0" applyFont="1">
      <alignment vertical="center"/>
    </xf>
    <xf numFmtId="0" fontId="61" fillId="0" borderId="0" xfId="0" applyFont="1">
      <alignment vertical="center"/>
    </xf>
    <xf numFmtId="0" fontId="58" fillId="18" borderId="40" xfId="0" applyFont="1" applyFill="1" applyBorder="1" applyAlignment="1">
      <alignment horizontal="center" vertical="center"/>
    </xf>
    <xf numFmtId="0" fontId="58" fillId="18" borderId="44" xfId="0" applyFont="1" applyFill="1" applyBorder="1" applyAlignment="1">
      <alignment horizontal="center" vertical="center"/>
    </xf>
    <xf numFmtId="0" fontId="58" fillId="18" borderId="68" xfId="0" applyFont="1" applyFill="1" applyBorder="1" applyAlignment="1">
      <alignment horizontal="center" vertical="center"/>
    </xf>
    <xf numFmtId="0" fontId="58" fillId="18" borderId="81" xfId="0" applyFont="1" applyFill="1" applyBorder="1" applyAlignment="1">
      <alignment horizontal="center" vertical="center"/>
    </xf>
    <xf numFmtId="38" fontId="57" fillId="0" borderId="40" xfId="3" applyFont="1" applyFill="1" applyBorder="1" applyAlignment="1">
      <alignment horizontal="center" vertical="center"/>
    </xf>
    <xf numFmtId="38" fontId="61" fillId="6" borderId="44" xfId="3" applyFont="1" applyFill="1" applyBorder="1" applyAlignment="1">
      <alignment horizontal="center" vertical="center"/>
    </xf>
    <xf numFmtId="38" fontId="57" fillId="0" borderId="68" xfId="3" applyFont="1" applyFill="1" applyBorder="1" applyAlignment="1">
      <alignment horizontal="center" vertical="center"/>
    </xf>
    <xf numFmtId="38" fontId="59" fillId="6" borderId="81" xfId="3" applyFont="1" applyFill="1" applyBorder="1" applyAlignment="1">
      <alignment horizontal="center" vertical="center"/>
    </xf>
    <xf numFmtId="0" fontId="58" fillId="18" borderId="40" xfId="0" applyFont="1" applyFill="1" applyBorder="1" applyAlignment="1">
      <alignment horizontal="center" vertical="center" shrinkToFit="1"/>
    </xf>
    <xf numFmtId="0" fontId="58" fillId="18" borderId="44" xfId="0" applyFont="1" applyFill="1" applyBorder="1" applyAlignment="1">
      <alignment horizontal="center" vertical="center" shrinkToFit="1"/>
    </xf>
    <xf numFmtId="0" fontId="58" fillId="18" borderId="81" xfId="0" applyFont="1" applyFill="1" applyBorder="1" applyAlignment="1">
      <alignment horizontal="center" vertical="center" shrinkToFit="1"/>
    </xf>
    <xf numFmtId="180" fontId="58" fillId="18" borderId="40" xfId="0" applyNumberFormat="1" applyFont="1" applyFill="1" applyBorder="1" applyAlignment="1">
      <alignment horizontal="center" vertical="center" shrinkToFit="1"/>
    </xf>
    <xf numFmtId="180" fontId="62" fillId="18" borderId="44" xfId="0" applyNumberFormat="1" applyFont="1" applyFill="1" applyBorder="1" applyAlignment="1">
      <alignment horizontal="center" vertical="center" shrinkToFit="1"/>
    </xf>
    <xf numFmtId="0" fontId="62" fillId="18" borderId="81" xfId="0" applyFont="1" applyFill="1" applyBorder="1" applyAlignment="1">
      <alignment horizontal="center" vertical="center" shrinkToFit="1"/>
    </xf>
    <xf numFmtId="56" fontId="63" fillId="6" borderId="126" xfId="0" applyNumberFormat="1" applyFont="1" applyFill="1" applyBorder="1" applyAlignment="1">
      <alignment horizontal="center" vertical="center"/>
    </xf>
    <xf numFmtId="200" fontId="63" fillId="6" borderId="127" xfId="0" applyNumberFormat="1" applyFont="1" applyFill="1" applyBorder="1" applyAlignment="1">
      <alignment horizontal="center" vertical="center"/>
    </xf>
    <xf numFmtId="20" fontId="63" fillId="6" borderId="128" xfId="0" applyNumberFormat="1" applyFont="1" applyFill="1" applyBorder="1" applyAlignment="1">
      <alignment horizontal="center" vertical="center"/>
    </xf>
    <xf numFmtId="0" fontId="63" fillId="6" borderId="126" xfId="0" quotePrefix="1" applyFont="1" applyFill="1" applyBorder="1" applyAlignment="1">
      <alignment horizontal="center" vertical="center"/>
    </xf>
    <xf numFmtId="0" fontId="64" fillId="6" borderId="127" xfId="0" applyFont="1" applyFill="1" applyBorder="1" applyAlignment="1">
      <alignment horizontal="center" vertical="center"/>
    </xf>
    <xf numFmtId="0" fontId="63" fillId="6" borderId="127" xfId="0" quotePrefix="1" applyFont="1" applyFill="1" applyBorder="1" applyAlignment="1">
      <alignment horizontal="center" vertical="center"/>
    </xf>
    <xf numFmtId="0" fontId="63" fillId="6" borderId="128" xfId="0" applyFont="1" applyFill="1" applyBorder="1" applyAlignment="1">
      <alignment horizontal="center" vertical="center"/>
    </xf>
    <xf numFmtId="180" fontId="63" fillId="6" borderId="126" xfId="0" applyNumberFormat="1" applyFont="1" applyFill="1" applyBorder="1" applyAlignment="1">
      <alignment horizontal="center" vertical="center"/>
    </xf>
    <xf numFmtId="180" fontId="63" fillId="6" borderId="128" xfId="0" applyNumberFormat="1" applyFont="1" applyFill="1" applyBorder="1" applyAlignment="1">
      <alignment horizontal="center" vertical="center"/>
    </xf>
    <xf numFmtId="20" fontId="57" fillId="0" borderId="99" xfId="0" applyNumberFormat="1" applyFont="1" applyBorder="1" applyAlignment="1">
      <alignment horizontal="center" vertical="center"/>
    </xf>
    <xf numFmtId="38" fontId="57" fillId="0" borderId="100" xfId="3" applyFont="1" applyFill="1" applyBorder="1" applyAlignment="1">
      <alignment horizontal="center" vertical="center"/>
    </xf>
    <xf numFmtId="0" fontId="61" fillId="6" borderId="98" xfId="0" applyFont="1" applyFill="1" applyBorder="1" applyAlignment="1">
      <alignment horizontal="center" vertical="center"/>
    </xf>
    <xf numFmtId="38" fontId="57" fillId="0" borderId="98" xfId="3" applyFont="1" applyFill="1" applyBorder="1" applyAlignment="1">
      <alignment horizontal="center" vertical="center"/>
    </xf>
    <xf numFmtId="38" fontId="59" fillId="6" borderId="99" xfId="3" applyFont="1" applyFill="1" applyBorder="1" applyAlignment="1">
      <alignment horizontal="center" vertical="center"/>
    </xf>
    <xf numFmtId="180" fontId="58" fillId="6" borderId="100" xfId="0" applyNumberFormat="1" applyFont="1" applyFill="1" applyBorder="1" applyAlignment="1">
      <alignment horizontal="center" vertical="center"/>
    </xf>
    <xf numFmtId="180" fontId="58" fillId="6" borderId="99" xfId="0" applyNumberFormat="1" applyFont="1" applyFill="1" applyBorder="1" applyAlignment="1">
      <alignment horizontal="center" vertical="center"/>
    </xf>
    <xf numFmtId="20" fontId="57" fillId="0" borderId="2" xfId="0" applyNumberFormat="1" applyFont="1" applyBorder="1" applyAlignment="1">
      <alignment horizontal="center" vertical="center"/>
    </xf>
    <xf numFmtId="38" fontId="57" fillId="0" borderId="21" xfId="3" applyFont="1" applyFill="1" applyBorder="1" applyAlignment="1">
      <alignment horizontal="center" vertical="center"/>
    </xf>
    <xf numFmtId="0" fontId="61" fillId="6" borderId="10" xfId="0" applyFont="1" applyFill="1" applyBorder="1" applyAlignment="1">
      <alignment horizontal="center" vertical="center"/>
    </xf>
    <xf numFmtId="38" fontId="57" fillId="0" borderId="10" xfId="3" applyFont="1" applyFill="1" applyBorder="1" applyAlignment="1">
      <alignment horizontal="center" vertical="center"/>
    </xf>
    <xf numFmtId="38" fontId="59" fillId="6" borderId="2" xfId="3" applyFont="1" applyFill="1" applyBorder="1" applyAlignment="1">
      <alignment horizontal="center" vertical="center"/>
    </xf>
    <xf numFmtId="180" fontId="58" fillId="6" borderId="21" xfId="0" applyNumberFormat="1" applyFont="1" applyFill="1" applyBorder="1" applyAlignment="1">
      <alignment horizontal="center" vertical="center"/>
    </xf>
    <xf numFmtId="180" fontId="58" fillId="6" borderId="2" xfId="0" applyNumberFormat="1" applyFont="1" applyFill="1" applyBorder="1" applyAlignment="1">
      <alignment horizontal="center" vertical="center"/>
    </xf>
    <xf numFmtId="20" fontId="57" fillId="0" borderId="94" xfId="0" applyNumberFormat="1" applyFont="1" applyBorder="1" applyAlignment="1">
      <alignment horizontal="center" vertical="center"/>
    </xf>
    <xf numFmtId="38" fontId="57" fillId="0" borderId="79" xfId="3" applyFont="1" applyFill="1" applyBorder="1" applyAlignment="1">
      <alignment horizontal="center" vertical="center"/>
    </xf>
    <xf numFmtId="0" fontId="61" fillId="6" borderId="80" xfId="0" applyFont="1" applyFill="1" applyBorder="1" applyAlignment="1">
      <alignment horizontal="center" vertical="center"/>
    </xf>
    <xf numFmtId="38" fontId="57" fillId="0" borderId="80" xfId="3" applyFont="1" applyFill="1" applyBorder="1" applyAlignment="1">
      <alignment horizontal="center" vertical="center"/>
    </xf>
    <xf numFmtId="38" fontId="59" fillId="6" borderId="94" xfId="3" applyFont="1" applyFill="1" applyBorder="1" applyAlignment="1">
      <alignment horizontal="center" vertical="center"/>
    </xf>
    <xf numFmtId="180" fontId="58" fillId="6" borderId="79" xfId="0" applyNumberFormat="1" applyFont="1" applyFill="1" applyBorder="1" applyAlignment="1">
      <alignment horizontal="center" vertical="center"/>
    </xf>
    <xf numFmtId="180" fontId="58" fillId="6" borderId="94" xfId="0" applyNumberFormat="1" applyFont="1" applyFill="1" applyBorder="1" applyAlignment="1">
      <alignment horizontal="center" vertical="center"/>
    </xf>
    <xf numFmtId="38" fontId="59" fillId="6" borderId="40" xfId="3" applyFont="1" applyFill="1" applyBorder="1" applyAlignment="1">
      <alignment horizontal="center" vertical="center"/>
    </xf>
    <xf numFmtId="0" fontId="61" fillId="6" borderId="44" xfId="0" applyFont="1" applyFill="1" applyBorder="1" applyAlignment="1">
      <alignment horizontal="center" vertical="center"/>
    </xf>
    <xf numFmtId="38" fontId="59" fillId="6" borderId="44" xfId="3" applyFont="1" applyFill="1" applyBorder="1" applyAlignment="1">
      <alignment horizontal="center" vertical="center"/>
    </xf>
    <xf numFmtId="0" fontId="61" fillId="6" borderId="43" xfId="0" applyFont="1" applyFill="1" applyBorder="1" applyAlignment="1">
      <alignment horizontal="center" vertical="center"/>
    </xf>
    <xf numFmtId="56" fontId="18" fillId="0" borderId="0" xfId="0" applyNumberFormat="1" applyFont="1" applyAlignment="1">
      <alignment horizontal="center" vertical="center"/>
    </xf>
    <xf numFmtId="0" fontId="18" fillId="0" borderId="0" xfId="0" applyFont="1" applyAlignment="1">
      <alignment horizontal="center" vertical="center"/>
    </xf>
    <xf numFmtId="0" fontId="61" fillId="0" borderId="0" xfId="0" applyFont="1" applyAlignment="1">
      <alignment horizontal="center" vertical="center"/>
    </xf>
    <xf numFmtId="180" fontId="58" fillId="6" borderId="40" xfId="0" applyNumberFormat="1" applyFont="1" applyFill="1" applyBorder="1" applyAlignment="1">
      <alignment horizontal="center" vertical="center"/>
    </xf>
    <xf numFmtId="180" fontId="58" fillId="6" borderId="81" xfId="0" applyNumberFormat="1" applyFont="1" applyFill="1" applyBorder="1" applyAlignment="1">
      <alignment horizontal="center" vertical="center"/>
    </xf>
    <xf numFmtId="56" fontId="57" fillId="0" borderId="0" xfId="0" applyNumberFormat="1" applyFont="1" applyAlignment="1">
      <alignment horizontal="center" vertical="center"/>
    </xf>
    <xf numFmtId="38" fontId="59" fillId="0" borderId="0" xfId="3" applyFont="1" applyFill="1" applyBorder="1" applyAlignment="1">
      <alignment horizontal="center" vertical="center"/>
    </xf>
    <xf numFmtId="180" fontId="58" fillId="0" borderId="0" xfId="0" applyNumberFormat="1" applyFont="1" applyAlignment="1">
      <alignment horizontal="center" vertical="center"/>
    </xf>
    <xf numFmtId="200" fontId="57" fillId="5" borderId="98" xfId="0" applyNumberFormat="1" applyFont="1" applyFill="1" applyBorder="1" applyAlignment="1">
      <alignment horizontal="center" vertical="center"/>
    </xf>
    <xf numFmtId="20" fontId="57" fillId="5" borderId="10" xfId="0" applyNumberFormat="1" applyFont="1" applyFill="1" applyBorder="1" applyAlignment="1">
      <alignment horizontal="center" vertical="center"/>
    </xf>
    <xf numFmtId="56" fontId="57" fillId="5" borderId="10" xfId="0" applyNumberFormat="1" applyFont="1" applyFill="1" applyBorder="1" applyAlignment="1">
      <alignment horizontal="center" vertical="center"/>
    </xf>
    <xf numFmtId="20" fontId="57" fillId="5" borderId="80" xfId="0" applyNumberFormat="1" applyFont="1" applyFill="1" applyBorder="1" applyAlignment="1">
      <alignment horizontal="center" vertical="center"/>
    </xf>
    <xf numFmtId="201" fontId="57" fillId="0" borderId="100" xfId="0" applyNumberFormat="1" applyFont="1" applyBorder="1" applyAlignment="1">
      <alignment horizontal="center" vertical="center"/>
    </xf>
    <xf numFmtId="201" fontId="57" fillId="0" borderId="21" xfId="0" applyNumberFormat="1" applyFont="1" applyBorder="1" applyAlignment="1">
      <alignment horizontal="center" vertical="center"/>
    </xf>
    <xf numFmtId="201" fontId="57" fillId="0" borderId="79" xfId="0" applyNumberFormat="1" applyFont="1" applyBorder="1" applyAlignment="1">
      <alignment horizontal="center" vertical="center"/>
    </xf>
    <xf numFmtId="201" fontId="60" fillId="0" borderId="100" xfId="0" applyNumberFormat="1" applyFont="1" applyBorder="1" applyAlignment="1">
      <alignment horizontal="center" vertical="center"/>
    </xf>
    <xf numFmtId="201" fontId="60" fillId="0" borderId="21" xfId="0" applyNumberFormat="1" applyFont="1" applyBorder="1" applyAlignment="1">
      <alignment horizontal="center" vertical="center"/>
    </xf>
    <xf numFmtId="201" fontId="60" fillId="0" borderId="79" xfId="0" applyNumberFormat="1" applyFont="1" applyBorder="1" applyAlignment="1">
      <alignment horizontal="center" vertical="center"/>
    </xf>
    <xf numFmtId="0" fontId="47" fillId="0" borderId="0" xfId="0" applyFont="1" applyAlignment="1">
      <alignment horizontal="center" vertical="top" wrapText="1"/>
    </xf>
    <xf numFmtId="195" fontId="19" fillId="0" borderId="0" xfId="0" applyNumberFormat="1" applyFont="1" applyAlignment="1" applyProtection="1">
      <alignment horizontal="center" vertical="center"/>
      <protection locked="0"/>
    </xf>
    <xf numFmtId="0" fontId="19" fillId="0" borderId="0" xfId="0" applyFont="1" applyAlignment="1">
      <alignment horizontal="left" vertical="top" wrapText="1"/>
    </xf>
    <xf numFmtId="0" fontId="37" fillId="0" borderId="0" xfId="0" applyFont="1">
      <alignment vertical="center"/>
    </xf>
    <xf numFmtId="0" fontId="25" fillId="4" borderId="45" xfId="0" applyFont="1" applyFill="1" applyBorder="1" applyAlignment="1">
      <alignment horizontal="center" vertical="center"/>
    </xf>
    <xf numFmtId="0" fontId="25" fillId="4" borderId="56" xfId="0" applyFont="1" applyFill="1" applyBorder="1" applyAlignment="1">
      <alignment horizontal="center" vertical="center"/>
    </xf>
    <xf numFmtId="0" fontId="38" fillId="0" borderId="45" xfId="0" applyFont="1" applyBorder="1" applyAlignment="1">
      <alignment horizontal="left" vertical="center" wrapText="1"/>
    </xf>
    <xf numFmtId="0" fontId="38" fillId="0" borderId="43" xfId="0" applyFont="1" applyBorder="1" applyAlignment="1">
      <alignment horizontal="left" vertical="center" wrapText="1"/>
    </xf>
    <xf numFmtId="0" fontId="38" fillId="0" borderId="56" xfId="0" applyFont="1" applyBorder="1" applyAlignment="1">
      <alignment horizontal="left" vertical="center" wrapText="1"/>
    </xf>
    <xf numFmtId="0" fontId="25" fillId="0" borderId="45"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5" fillId="0" borderId="56" xfId="0" applyFont="1" applyBorder="1" applyAlignment="1" applyProtection="1">
      <alignment horizontal="center" vertical="center"/>
      <protection locked="0"/>
    </xf>
    <xf numFmtId="0" fontId="23" fillId="0" borderId="0" xfId="0" applyFont="1" applyAlignment="1">
      <alignment vertical="top" wrapText="1"/>
    </xf>
    <xf numFmtId="0" fontId="23" fillId="0" borderId="0" xfId="0" applyFont="1" applyAlignment="1">
      <alignment vertical="top"/>
    </xf>
    <xf numFmtId="0" fontId="25" fillId="0" borderId="87" xfId="0" applyFont="1" applyBorder="1" applyAlignment="1" applyProtection="1">
      <alignment horizontal="left" vertical="center" wrapText="1"/>
      <protection locked="0"/>
    </xf>
    <xf numFmtId="0" fontId="25" fillId="0" borderId="54" xfId="0" applyFont="1" applyBorder="1" applyAlignment="1" applyProtection="1">
      <alignment horizontal="left" vertical="center" wrapText="1"/>
      <protection locked="0"/>
    </xf>
    <xf numFmtId="0" fontId="25" fillId="0" borderId="91"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4" borderId="64"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25" fillId="10" borderId="45" xfId="0" applyFont="1" applyFill="1" applyBorder="1" applyAlignment="1">
      <alignment horizontal="center" vertical="center"/>
    </xf>
    <xf numFmtId="0" fontId="11" fillId="10" borderId="43" xfId="0" applyFont="1" applyFill="1" applyBorder="1">
      <alignment vertical="center"/>
    </xf>
    <xf numFmtId="0" fontId="11" fillId="10" borderId="56" xfId="0" applyFont="1" applyFill="1" applyBorder="1">
      <alignment vertical="center"/>
    </xf>
    <xf numFmtId="0" fontId="39" fillId="4" borderId="8" xfId="0" applyFont="1" applyFill="1" applyBorder="1" applyAlignment="1">
      <alignment horizontal="center" vertical="center" wrapText="1"/>
    </xf>
    <xf numFmtId="0" fontId="28" fillId="4" borderId="45" xfId="0" applyFont="1" applyFill="1" applyBorder="1" applyAlignment="1">
      <alignment horizontal="center" vertical="center"/>
    </xf>
    <xf numFmtId="0" fontId="28" fillId="4" borderId="43" xfId="0" applyFont="1" applyFill="1" applyBorder="1" applyAlignment="1">
      <alignment horizontal="center" vertical="center"/>
    </xf>
    <xf numFmtId="0" fontId="28" fillId="4" borderId="56" xfId="0" applyFont="1" applyFill="1" applyBorder="1" applyAlignment="1">
      <alignment horizontal="center" vertical="center"/>
    </xf>
    <xf numFmtId="0" fontId="25" fillId="0" borderId="45" xfId="0" applyFont="1" applyBorder="1" applyAlignment="1" applyProtection="1">
      <alignment vertical="center" wrapText="1"/>
      <protection locked="0"/>
    </xf>
    <xf numFmtId="0" fontId="25" fillId="0" borderId="43" xfId="0" applyFont="1" applyBorder="1" applyAlignment="1" applyProtection="1">
      <alignment vertical="center" wrapText="1"/>
      <protection locked="0"/>
    </xf>
    <xf numFmtId="0" fontId="25" fillId="0" borderId="56" xfId="0" applyFont="1" applyBorder="1" applyAlignment="1" applyProtection="1">
      <alignment vertical="center" wrapText="1"/>
      <protection locked="0"/>
    </xf>
    <xf numFmtId="0" fontId="25" fillId="0" borderId="45" xfId="0" applyFont="1" applyBorder="1" applyAlignment="1" applyProtection="1">
      <alignment horizontal="left" vertical="center" wrapText="1"/>
      <protection locked="0"/>
    </xf>
    <xf numFmtId="0" fontId="11" fillId="0" borderId="56"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25" fillId="0" borderId="47" xfId="0" applyFont="1" applyBorder="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25" fillId="0" borderId="73" xfId="0" applyFont="1" applyBorder="1" applyAlignment="1" applyProtection="1">
      <alignment horizontal="left" vertical="center" wrapText="1"/>
      <protection locked="0"/>
    </xf>
    <xf numFmtId="0" fontId="30" fillId="0" borderId="0" xfId="0" applyFont="1" applyAlignment="1">
      <alignment vertical="top" wrapText="1"/>
    </xf>
    <xf numFmtId="0" fontId="25" fillId="4" borderId="8" xfId="0" applyFont="1" applyFill="1" applyBorder="1" applyAlignment="1">
      <alignment horizontal="center" vertical="center" wrapText="1"/>
    </xf>
    <xf numFmtId="0" fontId="11" fillId="0" borderId="56" xfId="0" applyFont="1" applyBorder="1" applyAlignment="1">
      <alignment horizontal="center" vertical="center"/>
    </xf>
    <xf numFmtId="0" fontId="25" fillId="5" borderId="45" xfId="0" applyFont="1" applyFill="1" applyBorder="1" applyAlignment="1" applyProtection="1">
      <alignment horizontal="left" vertical="center" wrapText="1"/>
      <protection locked="0"/>
    </xf>
    <xf numFmtId="0" fontId="11" fillId="0" borderId="56" xfId="0" applyFont="1" applyBorder="1" applyAlignment="1" applyProtection="1">
      <alignment horizontal="left" vertical="center"/>
      <protection locked="0"/>
    </xf>
    <xf numFmtId="0" fontId="29" fillId="0" borderId="0" xfId="0" applyFont="1" applyAlignment="1">
      <alignment vertical="center" wrapText="1"/>
    </xf>
    <xf numFmtId="0" fontId="25" fillId="0" borderId="47"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protection locked="0"/>
    </xf>
    <xf numFmtId="0" fontId="25" fillId="0" borderId="62" xfId="0" applyFont="1" applyBorder="1" applyAlignment="1" applyProtection="1">
      <alignment horizontal="left" vertical="center" shrinkToFit="1"/>
      <protection locked="0"/>
    </xf>
    <xf numFmtId="0" fontId="25" fillId="0" borderId="67" xfId="0" applyFont="1" applyBorder="1" applyAlignment="1" applyProtection="1">
      <alignment horizontal="left" vertical="center" shrinkToFit="1"/>
      <protection locked="0"/>
    </xf>
    <xf numFmtId="0" fontId="25" fillId="0" borderId="60" xfId="0" applyFont="1" applyBorder="1" applyAlignment="1" applyProtection="1">
      <alignment horizontal="left" vertical="center" shrinkToFit="1"/>
      <protection locked="0"/>
    </xf>
    <xf numFmtId="0" fontId="25" fillId="0" borderId="90" xfId="0" applyFont="1" applyBorder="1" applyAlignment="1" applyProtection="1">
      <alignment horizontal="left" vertical="center" shrinkToFit="1"/>
      <protection locked="0"/>
    </xf>
    <xf numFmtId="0" fontId="25" fillId="0" borderId="52" xfId="0" applyFont="1" applyBorder="1" applyAlignment="1" applyProtection="1">
      <alignment horizontal="left" vertical="center" shrinkToFit="1"/>
      <protection locked="0"/>
    </xf>
    <xf numFmtId="0" fontId="11" fillId="0" borderId="60" xfId="0" applyFont="1" applyBorder="1" applyAlignment="1" applyProtection="1">
      <alignment horizontal="left" vertical="center" shrinkToFit="1"/>
      <protection locked="0"/>
    </xf>
    <xf numFmtId="0" fontId="11" fillId="0" borderId="60" xfId="0" applyFont="1" applyBorder="1" applyAlignment="1" applyProtection="1">
      <alignment horizontal="left" vertical="center"/>
      <protection locked="0"/>
    </xf>
    <xf numFmtId="0" fontId="25" fillId="4" borderId="23" xfId="0" applyFont="1" applyFill="1" applyBorder="1" applyAlignment="1">
      <alignment horizontal="center" vertical="center" textRotation="255"/>
    </xf>
    <xf numFmtId="0" fontId="25" fillId="4" borderId="65" xfId="0" applyFont="1" applyFill="1" applyBorder="1" applyAlignment="1">
      <alignment horizontal="center" vertical="center" textRotation="255"/>
    </xf>
    <xf numFmtId="0" fontId="25" fillId="0" borderId="67" xfId="0" applyFont="1" applyBorder="1" applyAlignment="1" applyProtection="1">
      <alignment horizontal="left" vertical="center" wrapText="1"/>
      <protection locked="0"/>
    </xf>
    <xf numFmtId="0" fontId="25" fillId="0" borderId="77" xfId="0" applyFont="1" applyBorder="1" applyAlignment="1" applyProtection="1">
      <alignment horizontal="left" vertical="center" wrapText="1"/>
      <protection locked="0"/>
    </xf>
    <xf numFmtId="0" fontId="18" fillId="0" borderId="0" xfId="0" applyFont="1" applyAlignment="1">
      <alignment horizontal="left" vertical="top" wrapText="1"/>
    </xf>
    <xf numFmtId="0" fontId="25" fillId="4" borderId="37" xfId="0" applyFont="1" applyFill="1" applyBorder="1" applyAlignment="1">
      <alignment horizontal="center" vertical="center"/>
    </xf>
    <xf numFmtId="0" fontId="25" fillId="4" borderId="14" xfId="0" applyFont="1" applyFill="1" applyBorder="1" applyAlignment="1">
      <alignment horizontal="center" vertical="center"/>
    </xf>
    <xf numFmtId="0" fontId="25" fillId="4" borderId="15" xfId="0" applyFont="1" applyFill="1" applyBorder="1" applyAlignment="1">
      <alignment horizontal="center" vertical="center"/>
    </xf>
    <xf numFmtId="176" fontId="25" fillId="4" borderId="44" xfId="0" applyNumberFormat="1" applyFont="1" applyFill="1" applyBorder="1" applyAlignment="1">
      <alignment horizontal="center" vertical="center"/>
    </xf>
    <xf numFmtId="176" fontId="25" fillId="4" borderId="68" xfId="0" applyNumberFormat="1" applyFont="1" applyFill="1" applyBorder="1" applyAlignment="1">
      <alignment horizontal="center" vertical="center"/>
    </xf>
    <xf numFmtId="0" fontId="25" fillId="4" borderId="79" xfId="0" applyFont="1" applyFill="1" applyBorder="1" applyAlignment="1">
      <alignment horizontal="center" vertical="center"/>
    </xf>
    <xf numFmtId="0" fontId="25" fillId="4" borderId="80" xfId="0" applyFont="1" applyFill="1" applyBorder="1" applyAlignment="1">
      <alignment horizontal="center" vertical="center"/>
    </xf>
    <xf numFmtId="176" fontId="25" fillId="4" borderId="80" xfId="0" applyNumberFormat="1" applyFont="1" applyFill="1" applyBorder="1" applyAlignment="1">
      <alignment horizontal="center" vertical="center"/>
    </xf>
    <xf numFmtId="176" fontId="25" fillId="4" borderId="94" xfId="0" applyNumberFormat="1" applyFont="1" applyFill="1" applyBorder="1" applyAlignment="1">
      <alignment horizontal="center" vertical="center"/>
    </xf>
    <xf numFmtId="178" fontId="25" fillId="5" borderId="46" xfId="0" applyNumberFormat="1" applyFont="1" applyFill="1" applyBorder="1">
      <alignment vertical="center"/>
    </xf>
    <xf numFmtId="178" fontId="25" fillId="5" borderId="62" xfId="0" applyNumberFormat="1" applyFont="1" applyFill="1" applyBorder="1">
      <alignment vertical="center"/>
    </xf>
    <xf numFmtId="178" fontId="25" fillId="5" borderId="53" xfId="0" applyNumberFormat="1" applyFont="1" applyFill="1" applyBorder="1">
      <alignment vertical="center"/>
    </xf>
    <xf numFmtId="178" fontId="25" fillId="5" borderId="60" xfId="0" applyNumberFormat="1" applyFont="1" applyFill="1" applyBorder="1">
      <alignment vertical="center"/>
    </xf>
    <xf numFmtId="0" fontId="30" fillId="4" borderId="118" xfId="0" applyFont="1" applyFill="1" applyBorder="1" applyAlignment="1">
      <alignment horizontal="center" vertical="center" wrapText="1"/>
    </xf>
    <xf numFmtId="0" fontId="30" fillId="4" borderId="76" xfId="0" applyFont="1" applyFill="1" applyBorder="1" applyAlignment="1">
      <alignment horizontal="center" vertical="center" wrapText="1"/>
    </xf>
    <xf numFmtId="178" fontId="25" fillId="5" borderId="121" xfId="0" applyNumberFormat="1" applyFont="1" applyFill="1" applyBorder="1">
      <alignment vertical="center"/>
    </xf>
    <xf numFmtId="178" fontId="25" fillId="5" borderId="122" xfId="0" applyNumberFormat="1" applyFont="1" applyFill="1" applyBorder="1">
      <alignment vertical="center"/>
    </xf>
    <xf numFmtId="0" fontId="25" fillId="4" borderId="41" xfId="0" applyFont="1" applyFill="1" applyBorder="1" applyAlignment="1">
      <alignment horizontal="center" vertical="center"/>
    </xf>
    <xf numFmtId="178" fontId="25" fillId="5" borderId="38" xfId="0" applyNumberFormat="1" applyFont="1" applyFill="1" applyBorder="1">
      <alignment vertical="center"/>
    </xf>
    <xf numFmtId="178" fontId="25" fillId="5" borderId="73" xfId="0" applyNumberFormat="1" applyFont="1" applyFill="1" applyBorder="1">
      <alignment vertical="center"/>
    </xf>
    <xf numFmtId="178" fontId="25" fillId="5" borderId="63" xfId="0" applyNumberFormat="1" applyFont="1" applyFill="1" applyBorder="1">
      <alignment vertical="center"/>
    </xf>
    <xf numFmtId="178" fontId="25" fillId="5" borderId="78" xfId="0" applyNumberFormat="1" applyFont="1" applyFill="1" applyBorder="1">
      <alignment vertical="center"/>
    </xf>
    <xf numFmtId="0" fontId="30" fillId="4" borderId="121" xfId="0" applyFont="1" applyFill="1" applyBorder="1" applyAlignment="1">
      <alignment horizontal="center" vertical="center" wrapText="1"/>
    </xf>
    <xf numFmtId="0" fontId="25" fillId="0" borderId="87" xfId="0" applyFont="1" applyBorder="1" applyAlignment="1" applyProtection="1">
      <alignment horizontal="left" vertical="center" shrinkToFit="1"/>
      <protection locked="0"/>
    </xf>
    <xf numFmtId="0" fontId="11" fillId="0" borderId="91" xfId="0" applyFont="1" applyBorder="1" applyAlignment="1" applyProtection="1">
      <alignment horizontal="left" vertical="center" shrinkToFit="1"/>
      <protection locked="0"/>
    </xf>
    <xf numFmtId="0" fontId="25" fillId="0" borderId="91" xfId="0" applyFont="1" applyBorder="1" applyAlignment="1" applyProtection="1">
      <alignment horizontal="left" vertical="center" shrinkToFit="1"/>
      <protection locked="0"/>
    </xf>
    <xf numFmtId="0" fontId="25" fillId="0" borderId="77" xfId="0" applyFont="1" applyBorder="1" applyAlignment="1" applyProtection="1">
      <alignment horizontal="left" vertical="center" shrinkToFit="1"/>
      <protection locked="0"/>
    </xf>
    <xf numFmtId="0" fontId="19" fillId="0" borderId="0" xfId="0" applyFont="1" applyAlignment="1">
      <alignment horizontal="left" vertical="top"/>
    </xf>
    <xf numFmtId="0" fontId="19" fillId="0" borderId="0" xfId="0" applyFont="1" applyAlignment="1">
      <alignment vertical="top" wrapText="1"/>
    </xf>
    <xf numFmtId="196" fontId="39" fillId="5" borderId="53" xfId="0" applyNumberFormat="1" applyFont="1" applyFill="1" applyBorder="1">
      <alignment vertical="center"/>
    </xf>
    <xf numFmtId="196" fontId="39" fillId="5" borderId="60" xfId="0" applyNumberFormat="1" applyFont="1" applyFill="1" applyBorder="1">
      <alignment vertical="center"/>
    </xf>
    <xf numFmtId="196" fontId="39" fillId="5" borderId="46" xfId="0" applyNumberFormat="1" applyFont="1" applyFill="1" applyBorder="1">
      <alignment vertical="center"/>
    </xf>
    <xf numFmtId="196" fontId="39" fillId="5" borderId="62" xfId="0" applyNumberFormat="1" applyFont="1" applyFill="1" applyBorder="1">
      <alignment vertical="center"/>
    </xf>
    <xf numFmtId="196" fontId="39" fillId="5" borderId="38" xfId="0" applyNumberFormat="1" applyFont="1" applyFill="1" applyBorder="1">
      <alignment vertical="center"/>
    </xf>
    <xf numFmtId="196" fontId="39" fillId="5" borderId="73" xfId="0" applyNumberFormat="1" applyFont="1" applyFill="1" applyBorder="1">
      <alignment vertical="center"/>
    </xf>
    <xf numFmtId="196" fontId="39" fillId="5" borderId="121" xfId="0" applyNumberFormat="1" applyFont="1" applyFill="1" applyBorder="1">
      <alignment vertical="center"/>
    </xf>
    <xf numFmtId="196" fontId="39" fillId="5" borderId="122" xfId="0" applyNumberFormat="1" applyFont="1" applyFill="1" applyBorder="1">
      <alignment vertical="center"/>
    </xf>
    <xf numFmtId="196" fontId="39" fillId="5" borderId="84" xfId="0" applyNumberFormat="1" applyFont="1" applyFill="1" applyBorder="1">
      <alignment vertical="center"/>
    </xf>
    <xf numFmtId="196" fontId="39" fillId="5" borderId="125" xfId="0" applyNumberFormat="1" applyFont="1" applyFill="1" applyBorder="1">
      <alignment vertical="center"/>
    </xf>
    <xf numFmtId="178" fontId="25" fillId="5" borderId="105" xfId="0" applyNumberFormat="1" applyFont="1" applyFill="1" applyBorder="1">
      <alignment vertical="center"/>
    </xf>
    <xf numFmtId="178" fontId="25" fillId="5" borderId="108" xfId="0" applyNumberFormat="1" applyFont="1" applyFill="1" applyBorder="1">
      <alignment vertical="center"/>
    </xf>
    <xf numFmtId="0" fontId="23" fillId="0" borderId="14" xfId="0" applyFont="1" applyBorder="1" applyAlignment="1">
      <alignment horizontal="left" vertical="top" wrapText="1"/>
    </xf>
    <xf numFmtId="0" fontId="23" fillId="0" borderId="0" xfId="0" applyFont="1" applyAlignment="1">
      <alignment horizontal="left" vertical="top" wrapText="1"/>
    </xf>
    <xf numFmtId="0" fontId="30" fillId="4" borderId="37" xfId="0" applyFont="1" applyFill="1" applyBorder="1" applyAlignment="1">
      <alignment horizontal="left" vertical="top" indent="1"/>
    </xf>
    <xf numFmtId="0" fontId="30" fillId="0" borderId="13" xfId="0" applyFont="1" applyBorder="1" applyAlignment="1">
      <alignment horizontal="left" vertical="center" indent="1"/>
    </xf>
    <xf numFmtId="0" fontId="30" fillId="0" borderId="38" xfId="0" applyFont="1" applyBorder="1" applyAlignment="1">
      <alignment horizontal="left" vertical="center" indent="1"/>
    </xf>
    <xf numFmtId="0" fontId="15" fillId="0" borderId="69" xfId="0" applyFont="1" applyBorder="1" applyAlignment="1" applyProtection="1">
      <alignment horizontal="left" vertical="top" wrapText="1"/>
      <protection locked="0"/>
    </xf>
    <xf numFmtId="0" fontId="15" fillId="0" borderId="63" xfId="0" applyFont="1" applyBorder="1">
      <alignment vertical="center"/>
    </xf>
    <xf numFmtId="0" fontId="15" fillId="0" borderId="78" xfId="0" applyFont="1" applyBorder="1">
      <alignment vertical="center"/>
    </xf>
    <xf numFmtId="0" fontId="15" fillId="0" borderId="14" xfId="0" applyFont="1" applyBorder="1">
      <alignment vertical="center"/>
    </xf>
    <xf numFmtId="0" fontId="15" fillId="0" borderId="0" xfId="0" applyFont="1">
      <alignment vertical="center"/>
    </xf>
    <xf numFmtId="0" fontId="15" fillId="0" borderId="39" xfId="0" applyFont="1" applyBorder="1">
      <alignment vertical="center"/>
    </xf>
    <xf numFmtId="0" fontId="15" fillId="0" borderId="15" xfId="0" applyFont="1" applyBorder="1">
      <alignment vertical="center"/>
    </xf>
    <xf numFmtId="0" fontId="15" fillId="0" borderId="24" xfId="0" applyFont="1" applyBorder="1">
      <alignment vertical="center"/>
    </xf>
    <xf numFmtId="0" fontId="15" fillId="0" borderId="73" xfId="0" applyFont="1" applyBorder="1">
      <alignment vertical="center"/>
    </xf>
    <xf numFmtId="0" fontId="23" fillId="4" borderId="47" xfId="0" applyFont="1" applyFill="1" applyBorder="1" applyAlignment="1" applyProtection="1">
      <alignment horizontal="left" vertical="top" wrapText="1" indent="1"/>
      <protection locked="0"/>
    </xf>
    <xf numFmtId="0" fontId="23" fillId="0" borderId="46" xfId="0" applyFont="1" applyBorder="1" applyAlignment="1">
      <alignment horizontal="left" vertical="center" indent="1"/>
    </xf>
    <xf numFmtId="0" fontId="23" fillId="0" borderId="62" xfId="0" applyFont="1" applyBorder="1" applyAlignment="1">
      <alignment horizontal="left" vertical="center" indent="1"/>
    </xf>
    <xf numFmtId="0" fontId="23" fillId="4" borderId="20" xfId="0" applyFont="1" applyFill="1" applyBorder="1" applyAlignment="1">
      <alignment horizontal="left" vertical="center" indent="1"/>
    </xf>
    <xf numFmtId="0" fontId="23" fillId="4" borderId="12" xfId="0" applyFont="1" applyFill="1" applyBorder="1" applyAlignment="1">
      <alignment horizontal="left" vertical="center" indent="1"/>
    </xf>
    <xf numFmtId="0" fontId="23" fillId="4" borderId="12" xfId="0" applyFont="1" applyFill="1" applyBorder="1" applyAlignment="1">
      <alignment horizontal="center" vertical="center"/>
    </xf>
    <xf numFmtId="0" fontId="23" fillId="4" borderId="11"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1" xfId="0" applyFont="1" applyFill="1" applyBorder="1" applyAlignment="1">
      <alignment horizontal="center" vertical="center"/>
    </xf>
    <xf numFmtId="0" fontId="23" fillId="0" borderId="14" xfId="0" applyFont="1" applyBorder="1" applyAlignment="1">
      <alignment vertical="top" wrapText="1"/>
    </xf>
    <xf numFmtId="189" fontId="15" fillId="0" borderId="51" xfId="0" applyNumberFormat="1" applyFont="1" applyBorder="1" applyAlignment="1" applyProtection="1">
      <alignment horizontal="center" vertical="top" wrapText="1" shrinkToFit="1"/>
      <protection locked="0"/>
    </xf>
    <xf numFmtId="189" fontId="15" fillId="0" borderId="10" xfId="0" applyNumberFormat="1" applyFont="1" applyBorder="1" applyAlignment="1" applyProtection="1">
      <alignment horizontal="center" vertical="top" wrapText="1" shrinkToFit="1"/>
      <protection locked="0"/>
    </xf>
    <xf numFmtId="189" fontId="15" fillId="0" borderId="93" xfId="0" applyNumberFormat="1" applyFont="1" applyBorder="1" applyAlignment="1" applyProtection="1">
      <alignment horizontal="center" vertical="top" wrapText="1" shrinkToFit="1"/>
      <protection locked="0"/>
    </xf>
    <xf numFmtId="189" fontId="15" fillId="0" borderId="9" xfId="0" applyNumberFormat="1" applyFont="1" applyBorder="1" applyAlignment="1" applyProtection="1">
      <alignment horizontal="center" vertical="top" wrapText="1" shrinkToFit="1"/>
      <protection locked="0"/>
    </xf>
    <xf numFmtId="183" fontId="15" fillId="5" borderId="6" xfId="0" applyNumberFormat="1" applyFont="1" applyFill="1" applyBorder="1" applyAlignment="1">
      <alignment horizontal="left" vertical="center" shrinkToFit="1"/>
    </xf>
    <xf numFmtId="0" fontId="0" fillId="0" borderId="53" xfId="0" applyBorder="1">
      <alignment vertical="center"/>
    </xf>
    <xf numFmtId="0" fontId="0" fillId="0" borderId="60" xfId="0" applyBorder="1">
      <alignment vertical="center"/>
    </xf>
    <xf numFmtId="0" fontId="0" fillId="0" borderId="53" xfId="0" applyBorder="1" applyAlignment="1">
      <alignment horizontal="left" vertical="center" shrinkToFit="1"/>
    </xf>
    <xf numFmtId="0" fontId="0" fillId="0" borderId="60" xfId="0" applyBorder="1" applyAlignment="1">
      <alignment vertical="center" shrinkToFit="1"/>
    </xf>
    <xf numFmtId="0" fontId="21" fillId="0" borderId="47"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1" fillId="0" borderId="82" xfId="0" applyFont="1" applyBorder="1" applyAlignment="1" applyProtection="1">
      <alignment horizontal="center" vertical="center"/>
      <protection locked="0"/>
    </xf>
    <xf numFmtId="0" fontId="15" fillId="0" borderId="13" xfId="0" applyFont="1" applyBorder="1" applyAlignment="1" applyProtection="1">
      <alignment horizontal="left" vertical="top" wrapText="1"/>
      <protection locked="0"/>
    </xf>
    <xf numFmtId="0" fontId="15" fillId="0" borderId="3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39" xfId="0" applyFont="1" applyBorder="1" applyAlignment="1" applyProtection="1">
      <alignment horizontal="left" vertical="top" wrapText="1"/>
      <protection locked="0"/>
    </xf>
    <xf numFmtId="189" fontId="36" fillId="7" borderId="45" xfId="0" applyNumberFormat="1" applyFont="1" applyFill="1" applyBorder="1" applyAlignment="1" applyProtection="1">
      <alignment horizontal="center" vertical="top" shrinkToFit="1"/>
      <protection locked="0"/>
    </xf>
    <xf numFmtId="189" fontId="36" fillId="7" borderId="43" xfId="0" applyNumberFormat="1" applyFont="1" applyFill="1" applyBorder="1" applyAlignment="1" applyProtection="1">
      <alignment horizontal="center" vertical="top" shrinkToFit="1"/>
      <protection locked="0"/>
    </xf>
    <xf numFmtId="189" fontId="36" fillId="7" borderId="56" xfId="0" applyNumberFormat="1" applyFont="1" applyFill="1" applyBorder="1" applyAlignment="1" applyProtection="1">
      <alignment horizontal="center" vertical="top" shrinkToFit="1"/>
      <protection locked="0"/>
    </xf>
    <xf numFmtId="0" fontId="15" fillId="4" borderId="37"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0" xfId="0" applyFont="1" applyFill="1" applyAlignment="1">
      <alignment horizontal="center" vertical="center"/>
    </xf>
    <xf numFmtId="0" fontId="15" fillId="4" borderId="39"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73" xfId="0" applyFont="1" applyFill="1" applyBorder="1" applyAlignment="1">
      <alignment horizontal="center" vertical="center"/>
    </xf>
    <xf numFmtId="0" fontId="21" fillId="0" borderId="5"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0" fontId="15" fillId="0" borderId="14"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5" fillId="0" borderId="73" xfId="0" applyFont="1" applyBorder="1" applyAlignment="1" applyProtection="1">
      <alignment horizontal="left" vertical="top" wrapText="1"/>
      <protection locked="0"/>
    </xf>
    <xf numFmtId="189" fontId="15" fillId="4" borderId="64" xfId="0" applyNumberFormat="1" applyFont="1" applyFill="1" applyBorder="1" applyAlignment="1" applyProtection="1">
      <alignment horizontal="center" vertical="center" textRotation="255" shrinkToFit="1"/>
      <protection locked="0"/>
    </xf>
    <xf numFmtId="189" fontId="15" fillId="4" borderId="23" xfId="0" applyNumberFormat="1" applyFont="1" applyFill="1" applyBorder="1" applyAlignment="1" applyProtection="1">
      <alignment horizontal="center" vertical="center" textRotation="255" shrinkToFit="1"/>
      <protection locked="0"/>
    </xf>
    <xf numFmtId="189" fontId="15" fillId="4" borderId="65" xfId="0" applyNumberFormat="1" applyFont="1" applyFill="1" applyBorder="1" applyAlignment="1" applyProtection="1">
      <alignment horizontal="center" vertical="center" textRotation="255" shrinkToFit="1"/>
      <protection locked="0"/>
    </xf>
    <xf numFmtId="0" fontId="23" fillId="4" borderId="62" xfId="0" applyFont="1" applyFill="1" applyBorder="1" applyAlignment="1">
      <alignment horizontal="left" vertical="center" indent="1"/>
    </xf>
    <xf numFmtId="0" fontId="23" fillId="4" borderId="67" xfId="0" applyFont="1" applyFill="1" applyBorder="1" applyAlignment="1">
      <alignment horizontal="left" vertical="center" indent="1"/>
    </xf>
    <xf numFmtId="0" fontId="15" fillId="5" borderId="63" xfId="0" applyFont="1" applyFill="1" applyBorder="1" applyAlignment="1" applyProtection="1">
      <alignment horizontal="left" vertical="top" wrapText="1"/>
      <protection locked="0"/>
    </xf>
    <xf numFmtId="0" fontId="15" fillId="5" borderId="78" xfId="0" applyFont="1" applyFill="1" applyBorder="1" applyAlignment="1" applyProtection="1">
      <alignment horizontal="left" vertical="top" wrapText="1"/>
      <protection locked="0"/>
    </xf>
    <xf numFmtId="0" fontId="15" fillId="5" borderId="0" xfId="0" applyFont="1" applyFill="1" applyAlignment="1" applyProtection="1">
      <alignment horizontal="left" vertical="top" wrapText="1"/>
      <protection locked="0"/>
    </xf>
    <xf numFmtId="0" fontId="15" fillId="5" borderId="39" xfId="0" applyFont="1" applyFill="1" applyBorder="1" applyAlignment="1" applyProtection="1">
      <alignment horizontal="left" vertical="top" wrapText="1"/>
      <protection locked="0"/>
    </xf>
    <xf numFmtId="0" fontId="15" fillId="5" borderId="24" xfId="0" applyFont="1" applyFill="1" applyBorder="1" applyAlignment="1" applyProtection="1">
      <alignment horizontal="left" vertical="top" wrapText="1"/>
      <protection locked="0"/>
    </xf>
    <xf numFmtId="0" fontId="15" fillId="5" borderId="73" xfId="0" applyFont="1" applyFill="1" applyBorder="1" applyAlignment="1" applyProtection="1">
      <alignment horizontal="left" vertical="top" wrapText="1"/>
      <protection locked="0"/>
    </xf>
    <xf numFmtId="0" fontId="30" fillId="4" borderId="105"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8" xfId="0" applyFont="1" applyBorder="1">
      <alignment vertical="center"/>
    </xf>
    <xf numFmtId="0" fontId="11" fillId="0" borderId="24" xfId="0" applyFont="1" applyBorder="1">
      <alignment vertical="center"/>
    </xf>
    <xf numFmtId="0" fontId="11" fillId="0" borderId="73" xfId="0" applyFont="1" applyBorder="1">
      <alignment vertical="center"/>
    </xf>
    <xf numFmtId="183" fontId="15"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0" fontId="23" fillId="4" borderId="8" xfId="0" applyFont="1" applyFill="1" applyBorder="1" applyAlignment="1">
      <alignment horizontal="center" vertical="center"/>
    </xf>
    <xf numFmtId="0" fontId="15" fillId="5" borderId="8" xfId="0" applyFont="1" applyFill="1" applyBorder="1" applyAlignment="1">
      <alignment horizontal="center" vertical="center" wrapText="1" shrinkToFit="1"/>
    </xf>
    <xf numFmtId="189" fontId="15" fillId="4" borderId="87" xfId="0" applyNumberFormat="1" applyFont="1" applyFill="1" applyBorder="1" applyAlignment="1" applyProtection="1">
      <alignment horizontal="center" vertical="top" shrinkToFit="1"/>
      <protection locked="0"/>
    </xf>
    <xf numFmtId="189" fontId="15" fillId="4" borderId="54" xfId="0" applyNumberFormat="1" applyFont="1" applyFill="1" applyBorder="1" applyAlignment="1" applyProtection="1">
      <alignment horizontal="center" vertical="top" shrinkToFit="1"/>
      <protection locked="0"/>
    </xf>
    <xf numFmtId="189" fontId="15" fillId="4" borderId="55" xfId="0" applyNumberFormat="1" applyFont="1" applyFill="1" applyBorder="1" applyAlignment="1" applyProtection="1">
      <alignment horizontal="center" vertical="top" shrinkToFit="1"/>
      <protection locked="0"/>
    </xf>
    <xf numFmtId="0" fontId="23" fillId="4" borderId="8" xfId="0" applyFont="1" applyFill="1" applyBorder="1" applyAlignment="1">
      <alignment horizontal="center" vertical="center" textRotation="255"/>
    </xf>
    <xf numFmtId="0" fontId="30" fillId="4" borderId="62" xfId="0" applyFont="1" applyFill="1" applyBorder="1" applyAlignment="1">
      <alignment horizontal="left" vertical="center" indent="1"/>
    </xf>
    <xf numFmtId="0" fontId="30" fillId="4" borderId="67" xfId="0" applyFont="1" applyFill="1" applyBorder="1" applyAlignment="1">
      <alignment horizontal="left" vertical="center" indent="1"/>
    </xf>
    <xf numFmtId="0" fontId="29" fillId="0" borderId="0" xfId="6" applyFont="1" applyAlignment="1">
      <alignment vertical="top" wrapText="1"/>
    </xf>
    <xf numFmtId="0" fontId="23" fillId="0" borderId="0" xfId="6" applyFont="1" applyAlignment="1">
      <alignment vertical="top" wrapText="1"/>
    </xf>
    <xf numFmtId="1" fontId="24" fillId="4" borderId="43" xfId="1" applyNumberFormat="1" applyFont="1" applyFill="1" applyBorder="1" applyAlignment="1" applyProtection="1">
      <alignment horizontal="center" vertical="center"/>
    </xf>
    <xf numFmtId="1" fontId="24" fillId="4" borderId="42" xfId="1" applyNumberFormat="1" applyFont="1" applyFill="1" applyBorder="1" applyAlignment="1" applyProtection="1">
      <alignment horizontal="center" vertical="center"/>
    </xf>
    <xf numFmtId="177" fontId="24" fillId="4" borderId="43" xfId="6" applyNumberFormat="1" applyFont="1" applyFill="1" applyBorder="1" applyAlignment="1">
      <alignment horizontal="center" vertical="center"/>
    </xf>
    <xf numFmtId="177" fontId="24" fillId="4" borderId="42" xfId="6" applyNumberFormat="1" applyFont="1" applyFill="1" applyBorder="1" applyAlignment="1">
      <alignment horizontal="center" vertical="center"/>
    </xf>
    <xf numFmtId="177" fontId="15" fillId="0" borderId="7" xfId="6" applyNumberFormat="1" applyFont="1" applyBorder="1" applyAlignment="1">
      <alignment horizontal="left" vertical="center" indent="1"/>
    </xf>
    <xf numFmtId="177" fontId="15" fillId="0" borderId="103" xfId="6" applyNumberFormat="1" applyFont="1" applyBorder="1" applyAlignment="1">
      <alignment horizontal="left" vertical="center" indent="1"/>
    </xf>
    <xf numFmtId="0" fontId="15" fillId="5" borderId="117" xfId="6" applyFont="1" applyFill="1" applyBorder="1" applyAlignment="1">
      <alignment vertical="center" wrapText="1"/>
    </xf>
    <xf numFmtId="0" fontId="0" fillId="5" borderId="117" xfId="0" applyFill="1" applyBorder="1" applyAlignment="1">
      <alignment vertical="center" wrapText="1"/>
    </xf>
    <xf numFmtId="0" fontId="15" fillId="2" borderId="25" xfId="6" applyFont="1" applyFill="1" applyBorder="1" applyAlignment="1">
      <alignment horizontal="center" vertical="center"/>
    </xf>
    <xf numFmtId="38" fontId="15" fillId="5" borderId="48" xfId="3" applyFont="1" applyFill="1" applyBorder="1" applyAlignment="1" applyProtection="1">
      <alignment horizontal="right" vertical="center"/>
    </xf>
    <xf numFmtId="38" fontId="15" fillId="5" borderId="49" xfId="3" applyFont="1" applyFill="1" applyBorder="1" applyAlignment="1" applyProtection="1">
      <alignment horizontal="right" vertical="center"/>
    </xf>
    <xf numFmtId="38" fontId="23" fillId="5" borderId="121" xfId="3" applyFont="1" applyFill="1" applyBorder="1" applyAlignment="1" applyProtection="1">
      <alignment horizontal="right" vertical="center"/>
    </xf>
    <xf numFmtId="38" fontId="23" fillId="5" borderId="122" xfId="3" applyFont="1" applyFill="1" applyBorder="1" applyAlignment="1" applyProtection="1">
      <alignment horizontal="right" vertical="center"/>
    </xf>
    <xf numFmtId="38" fontId="15" fillId="3" borderId="24" xfId="3" applyFont="1" applyFill="1" applyBorder="1" applyAlignment="1" applyProtection="1">
      <alignment horizontal="right" vertical="center"/>
    </xf>
    <xf numFmtId="38" fontId="15" fillId="3" borderId="70" xfId="3" applyFont="1" applyFill="1" applyBorder="1" applyAlignment="1" applyProtection="1">
      <alignment horizontal="right" vertical="center"/>
    </xf>
    <xf numFmtId="38" fontId="15" fillId="3" borderId="0" xfId="3" applyFont="1" applyFill="1" applyBorder="1" applyAlignment="1" applyProtection="1">
      <alignment horizontal="right" vertical="center"/>
    </xf>
    <xf numFmtId="38" fontId="15" fillId="3" borderId="32" xfId="3" applyFont="1" applyFill="1" applyBorder="1" applyAlignment="1" applyProtection="1">
      <alignment horizontal="right" vertical="center"/>
    </xf>
    <xf numFmtId="38" fontId="15" fillId="5" borderId="10" xfId="3" applyFont="1" applyFill="1" applyBorder="1" applyAlignment="1" applyProtection="1">
      <alignment horizontal="right" vertical="center" wrapText="1"/>
    </xf>
    <xf numFmtId="38" fontId="15" fillId="5" borderId="19" xfId="3" applyFont="1" applyFill="1" applyBorder="1" applyAlignment="1" applyProtection="1">
      <alignment horizontal="right" vertical="center" wrapText="1"/>
    </xf>
    <xf numFmtId="38" fontId="15" fillId="5" borderId="96" xfId="3" applyFont="1" applyFill="1" applyBorder="1" applyAlignment="1" applyProtection="1">
      <alignment horizontal="right" vertical="center" wrapText="1"/>
    </xf>
    <xf numFmtId="38" fontId="15" fillId="5" borderId="92" xfId="3" applyFont="1" applyFill="1" applyBorder="1" applyAlignment="1" applyProtection="1">
      <alignment horizontal="right" vertical="center" wrapText="1"/>
    </xf>
    <xf numFmtId="38" fontId="15" fillId="3" borderId="43" xfId="3" applyFont="1" applyFill="1" applyBorder="1" applyAlignment="1" applyProtection="1">
      <alignment horizontal="right" vertical="center"/>
    </xf>
    <xf numFmtId="38" fontId="15" fillId="3" borderId="42" xfId="3" applyFont="1" applyFill="1" applyBorder="1" applyAlignment="1" applyProtection="1">
      <alignment horizontal="right" vertical="center"/>
    </xf>
    <xf numFmtId="0" fontId="15" fillId="2" borderId="27" xfId="6" applyFont="1" applyFill="1" applyBorder="1" applyAlignment="1">
      <alignment horizontal="left" vertical="center"/>
    </xf>
    <xf numFmtId="0" fontId="15" fillId="2" borderId="28" xfId="6" applyFont="1" applyFill="1" applyBorder="1" applyAlignment="1">
      <alignment horizontal="left" vertical="center"/>
    </xf>
    <xf numFmtId="0" fontId="23" fillId="4" borderId="37" xfId="6" applyFont="1" applyFill="1" applyBorder="1" applyAlignment="1">
      <alignment horizontal="left" vertical="center"/>
    </xf>
    <xf numFmtId="0" fontId="23" fillId="4" borderId="13" xfId="6" applyFont="1" applyFill="1" applyBorder="1" applyAlignment="1">
      <alignment horizontal="left" vertical="center"/>
    </xf>
    <xf numFmtId="1" fontId="15" fillId="4" borderId="13" xfId="1" applyNumberFormat="1" applyFont="1" applyFill="1" applyBorder="1" applyAlignment="1" applyProtection="1">
      <alignment horizontal="center" vertical="center"/>
    </xf>
    <xf numFmtId="0" fontId="15" fillId="4" borderId="41" xfId="6" applyFont="1" applyFill="1" applyBorder="1" applyAlignment="1">
      <alignment horizontal="center" vertical="center" wrapText="1"/>
    </xf>
    <xf numFmtId="0" fontId="15" fillId="4" borderId="79" xfId="6" applyFont="1" applyFill="1" applyBorder="1" applyAlignment="1">
      <alignment horizontal="center" vertical="center"/>
    </xf>
    <xf numFmtId="176" fontId="15" fillId="4" borderId="47" xfId="6" applyNumberFormat="1" applyFont="1" applyFill="1" applyBorder="1" applyAlignment="1">
      <alignment horizontal="center" vertical="center" shrinkToFit="1"/>
    </xf>
    <xf numFmtId="176" fontId="15" fillId="4" borderId="46" xfId="6" applyNumberFormat="1" applyFont="1" applyFill="1" applyBorder="1" applyAlignment="1">
      <alignment horizontal="center" vertical="center" shrinkToFit="1"/>
    </xf>
    <xf numFmtId="176" fontId="15" fillId="4" borderId="82" xfId="6" applyNumberFormat="1" applyFont="1" applyFill="1" applyBorder="1" applyAlignment="1">
      <alignment horizontal="center" vertical="center" shrinkToFit="1"/>
    </xf>
    <xf numFmtId="176" fontId="15" fillId="4" borderId="87" xfId="6" applyNumberFormat="1" applyFont="1" applyFill="1" applyBorder="1" applyAlignment="1">
      <alignment horizontal="center" vertical="center" shrinkToFit="1"/>
    </xf>
    <xf numFmtId="176" fontId="15" fillId="4" borderId="54" xfId="6" applyNumberFormat="1" applyFont="1" applyFill="1" applyBorder="1" applyAlignment="1">
      <alignment horizontal="center" vertical="center" shrinkToFit="1"/>
    </xf>
    <xf numFmtId="176" fontId="15" fillId="4" borderId="55" xfId="6" applyNumberFormat="1" applyFont="1" applyFill="1" applyBorder="1" applyAlignment="1">
      <alignment horizontal="center" vertical="center" shrinkToFit="1"/>
    </xf>
    <xf numFmtId="0" fontId="15" fillId="4" borderId="64" xfId="6" applyFont="1" applyFill="1" applyBorder="1" applyAlignment="1">
      <alignment horizontal="center" vertical="center"/>
    </xf>
    <xf numFmtId="0" fontId="15" fillId="4" borderId="65" xfId="6" applyFont="1" applyFill="1" applyBorder="1" applyAlignment="1">
      <alignment horizontal="center" vertical="center"/>
    </xf>
    <xf numFmtId="184" fontId="15" fillId="0" borderId="87" xfId="6" applyNumberFormat="1" applyFont="1" applyBorder="1" applyAlignment="1" applyProtection="1">
      <alignment horizontal="right" vertical="center" shrinkToFit="1"/>
      <protection locked="0"/>
    </xf>
    <xf numFmtId="184" fontId="15" fillId="0" borderId="54" xfId="6" applyNumberFormat="1" applyFont="1" applyBorder="1" applyAlignment="1" applyProtection="1">
      <alignment horizontal="right" vertical="center" shrinkToFit="1"/>
      <protection locked="0"/>
    </xf>
    <xf numFmtId="184" fontId="15" fillId="0" borderId="55" xfId="6" applyNumberFormat="1" applyFont="1" applyBorder="1" applyAlignment="1" applyProtection="1">
      <alignment horizontal="right" vertical="center" shrinkToFit="1"/>
      <protection locked="0"/>
    </xf>
    <xf numFmtId="0" fontId="15" fillId="5" borderId="37" xfId="6" applyFont="1" applyFill="1" applyBorder="1" applyAlignment="1">
      <alignment horizontal="center" vertical="center" shrinkToFit="1"/>
    </xf>
    <xf numFmtId="0" fontId="15" fillId="5" borderId="13" xfId="6" applyFont="1" applyFill="1" applyBorder="1" applyAlignment="1">
      <alignment horizontal="center" vertical="center" shrinkToFit="1"/>
    </xf>
    <xf numFmtId="0" fontId="15" fillId="5" borderId="46" xfId="6" applyFont="1" applyFill="1" applyBorder="1" applyAlignment="1">
      <alignment horizontal="center" vertical="center" shrinkToFit="1"/>
    </xf>
    <xf numFmtId="0" fontId="15" fillId="5" borderId="66" xfId="6" applyFont="1" applyFill="1" applyBorder="1" applyAlignment="1">
      <alignment horizontal="center" vertical="center" shrinkToFit="1"/>
    </xf>
    <xf numFmtId="0" fontId="15" fillId="4" borderId="40" xfId="6" applyFont="1" applyFill="1" applyBorder="1" applyAlignment="1">
      <alignment horizontal="center" vertical="center"/>
    </xf>
    <xf numFmtId="0" fontId="15" fillId="4" borderId="44" xfId="6" applyFont="1" applyFill="1" applyBorder="1" applyAlignment="1">
      <alignment horizontal="center" vertical="center"/>
    </xf>
    <xf numFmtId="0" fontId="21" fillId="4" borderId="40" xfId="6" applyFont="1" applyFill="1" applyBorder="1" applyAlignment="1">
      <alignment horizontal="right" vertical="center"/>
    </xf>
    <xf numFmtId="0" fontId="21" fillId="4" borderId="44" xfId="6" applyFont="1" applyFill="1" applyBorder="1" applyAlignment="1">
      <alignment horizontal="right" vertical="center"/>
    </xf>
    <xf numFmtId="0" fontId="15" fillId="4" borderId="41" xfId="6" applyFont="1" applyFill="1" applyBorder="1" applyAlignment="1">
      <alignment horizontal="center" vertical="center"/>
    </xf>
    <xf numFmtId="0" fontId="15" fillId="4" borderId="96" xfId="6" applyFont="1" applyFill="1" applyBorder="1" applyAlignment="1">
      <alignment horizontal="center" vertical="center"/>
    </xf>
    <xf numFmtId="177" fontId="25" fillId="4" borderId="43" xfId="6" applyNumberFormat="1" applyFont="1" applyFill="1" applyBorder="1" applyAlignment="1">
      <alignment horizontal="center" vertical="center" shrinkToFit="1"/>
    </xf>
    <xf numFmtId="177" fontId="25" fillId="4" borderId="42" xfId="6" applyNumberFormat="1" applyFont="1" applyFill="1" applyBorder="1" applyAlignment="1">
      <alignment horizontal="center" vertical="center" shrinkToFit="1"/>
    </xf>
    <xf numFmtId="176" fontId="15" fillId="5" borderId="31" xfId="6" applyNumberFormat="1" applyFont="1" applyFill="1" applyBorder="1">
      <alignment vertical="center"/>
    </xf>
    <xf numFmtId="176" fontId="15" fillId="5" borderId="70" xfId="6" applyNumberFormat="1" applyFont="1" applyFill="1" applyBorder="1">
      <alignment vertical="center"/>
    </xf>
    <xf numFmtId="0" fontId="15" fillId="0" borderId="43" xfId="6" applyFont="1" applyBorder="1" applyAlignment="1" applyProtection="1">
      <alignment horizontal="center" vertical="center"/>
      <protection locked="0"/>
    </xf>
    <xf numFmtId="0" fontId="15" fillId="0" borderId="75" xfId="6" applyFont="1" applyBorder="1" applyAlignment="1" applyProtection="1">
      <alignment horizontal="center" vertical="center"/>
      <protection locked="0"/>
    </xf>
    <xf numFmtId="184" fontId="15" fillId="5" borderId="46" xfId="6" applyNumberFormat="1" applyFont="1" applyFill="1" applyBorder="1" applyAlignment="1">
      <alignment horizontal="right" vertical="center" shrinkToFit="1"/>
    </xf>
    <xf numFmtId="178" fontId="15" fillId="5" borderId="72" xfId="1" applyNumberFormat="1" applyFont="1" applyFill="1" applyBorder="1" applyAlignment="1" applyProtection="1">
      <alignment horizontal="right" vertical="center"/>
    </xf>
    <xf numFmtId="185" fontId="15" fillId="0" borderId="54" xfId="6" applyNumberFormat="1" applyFont="1" applyBorder="1" applyAlignment="1" applyProtection="1">
      <alignment horizontal="right" vertical="center" shrinkToFit="1"/>
      <protection locked="0"/>
    </xf>
    <xf numFmtId="178" fontId="15" fillId="5" borderId="24" xfId="6" applyNumberFormat="1" applyFont="1" applyFill="1" applyBorder="1">
      <alignment vertical="center"/>
    </xf>
    <xf numFmtId="177" fontId="15" fillId="5" borderId="57" xfId="6" applyNumberFormat="1" applyFont="1" applyFill="1" applyBorder="1" applyAlignment="1">
      <alignment horizontal="right" vertical="top"/>
    </xf>
    <xf numFmtId="177" fontId="15" fillId="5" borderId="58" xfId="6" applyNumberFormat="1" applyFont="1" applyFill="1" applyBorder="1" applyAlignment="1">
      <alignment horizontal="right" vertical="top"/>
    </xf>
    <xf numFmtId="177" fontId="15" fillId="5" borderId="59" xfId="6" applyNumberFormat="1" applyFont="1" applyFill="1" applyBorder="1" applyAlignment="1">
      <alignment horizontal="right" vertical="top"/>
    </xf>
    <xf numFmtId="0" fontId="15" fillId="0" borderId="0" xfId="6" applyFont="1" applyAlignment="1">
      <alignment horizontal="left" vertical="top" wrapText="1"/>
    </xf>
    <xf numFmtId="0" fontId="15" fillId="0" borderId="0" xfId="6" applyFont="1" applyAlignment="1">
      <alignment horizontal="left" vertical="top"/>
    </xf>
    <xf numFmtId="0" fontId="15" fillId="0" borderId="10" xfId="6" applyFont="1" applyBorder="1" applyAlignment="1" applyProtection="1">
      <alignment horizontal="left" vertical="center"/>
      <protection locked="0"/>
    </xf>
    <xf numFmtId="0" fontId="15" fillId="0" borderId="11" xfId="6" applyFont="1" applyBorder="1" applyAlignment="1" applyProtection="1">
      <alignment horizontal="left" vertical="center"/>
      <protection locked="0"/>
    </xf>
    <xf numFmtId="0" fontId="15" fillId="0" borderId="12" xfId="6" applyFont="1" applyBorder="1" applyAlignment="1" applyProtection="1">
      <alignment horizontal="left" vertical="center"/>
      <protection locked="0"/>
    </xf>
    <xf numFmtId="0" fontId="15" fillId="3" borderId="23" xfId="6" applyFont="1" applyFill="1" applyBorder="1" applyAlignment="1">
      <alignment horizontal="center" vertical="top" textRotation="255"/>
    </xf>
    <xf numFmtId="0" fontId="15" fillId="4" borderId="13" xfId="6" applyFont="1" applyFill="1" applyBorder="1" applyAlignment="1">
      <alignment horizontal="center" vertical="center"/>
    </xf>
    <xf numFmtId="177" fontId="15" fillId="5" borderId="71" xfId="6" applyNumberFormat="1" applyFont="1" applyFill="1" applyBorder="1" applyAlignment="1">
      <alignment horizontal="right" vertical="top"/>
    </xf>
    <xf numFmtId="0" fontId="15" fillId="0" borderId="48" xfId="6" applyFont="1" applyBorder="1" applyAlignment="1" applyProtection="1">
      <alignment horizontal="left" vertical="center"/>
      <protection locked="0"/>
    </xf>
    <xf numFmtId="0" fontId="21" fillId="4" borderId="64" xfId="6" applyFont="1" applyFill="1" applyBorder="1" applyAlignment="1">
      <alignment horizontal="center" vertical="top" wrapText="1"/>
    </xf>
    <xf numFmtId="0" fontId="21" fillId="4" borderId="23" xfId="6" applyFont="1" applyFill="1" applyBorder="1" applyAlignment="1">
      <alignment horizontal="center" vertical="top" wrapText="1"/>
    </xf>
    <xf numFmtId="0" fontId="21" fillId="4" borderId="65" xfId="6" applyFont="1" applyFill="1" applyBorder="1" applyAlignment="1">
      <alignment horizontal="center" vertical="top" wrapText="1"/>
    </xf>
    <xf numFmtId="0" fontId="15" fillId="0" borderId="5" xfId="6" applyFont="1" applyBorder="1" applyAlignment="1" applyProtection="1">
      <alignment horizontal="left" vertical="center"/>
      <protection locked="0"/>
    </xf>
    <xf numFmtId="0" fontId="15" fillId="0" borderId="46" xfId="6" applyFont="1" applyBorder="1" applyAlignment="1" applyProtection="1">
      <alignment horizontal="left" vertical="center"/>
      <protection locked="0"/>
    </xf>
    <xf numFmtId="0" fontId="15" fillId="0" borderId="82" xfId="6" applyFont="1" applyBorder="1" applyAlignment="1" applyProtection="1">
      <alignment horizontal="left" vertical="center"/>
      <protection locked="0"/>
    </xf>
    <xf numFmtId="0" fontId="15" fillId="0" borderId="6" xfId="6" applyFont="1" applyBorder="1" applyAlignment="1" applyProtection="1">
      <alignment horizontal="left" vertical="center"/>
      <protection locked="0"/>
    </xf>
    <xf numFmtId="0" fontId="15" fillId="0" borderId="53" xfId="6" applyFont="1" applyBorder="1" applyAlignment="1" applyProtection="1">
      <alignment horizontal="left" vertical="center"/>
      <protection locked="0"/>
    </xf>
    <xf numFmtId="0" fontId="15" fillId="0" borderId="51" xfId="6" applyFont="1" applyBorder="1" applyAlignment="1" applyProtection="1">
      <alignment horizontal="left" vertical="center"/>
      <protection locked="0"/>
    </xf>
    <xf numFmtId="0" fontId="15" fillId="0" borderId="7" xfId="6" applyFont="1" applyBorder="1" applyAlignment="1" applyProtection="1">
      <alignment horizontal="left" vertical="center"/>
      <protection locked="0"/>
    </xf>
    <xf numFmtId="0" fontId="15" fillId="0" borderId="54" xfId="6" applyFont="1" applyBorder="1" applyAlignment="1" applyProtection="1">
      <alignment horizontal="left" vertical="center"/>
      <protection locked="0"/>
    </xf>
    <xf numFmtId="0" fontId="15" fillId="0" borderId="55" xfId="6" applyFont="1" applyBorder="1" applyAlignment="1" applyProtection="1">
      <alignment horizontal="left" vertical="center"/>
      <protection locked="0"/>
    </xf>
    <xf numFmtId="0" fontId="25" fillId="0" borderId="0" xfId="0" applyFont="1">
      <alignment vertical="center"/>
    </xf>
    <xf numFmtId="38" fontId="15" fillId="5" borderId="9" xfId="3" applyFont="1" applyFill="1" applyBorder="1" applyAlignment="1" applyProtection="1">
      <alignment horizontal="right" vertical="center"/>
    </xf>
    <xf numFmtId="38" fontId="15" fillId="5" borderId="18" xfId="3" applyFont="1" applyFill="1" applyBorder="1" applyAlignment="1" applyProtection="1">
      <alignment horizontal="right" vertical="center"/>
    </xf>
    <xf numFmtId="38" fontId="15" fillId="5" borderId="10" xfId="3" applyFont="1" applyFill="1" applyBorder="1" applyAlignment="1" applyProtection="1">
      <alignment horizontal="right" vertical="center"/>
    </xf>
    <xf numFmtId="38" fontId="15" fillId="5" borderId="19" xfId="3" applyFont="1" applyFill="1" applyBorder="1" applyAlignment="1" applyProtection="1">
      <alignment horizontal="right" vertical="center"/>
    </xf>
    <xf numFmtId="0" fontId="15" fillId="4" borderId="61" xfId="6" applyFont="1" applyFill="1" applyBorder="1" applyAlignment="1">
      <alignment vertical="center" shrinkToFit="1"/>
    </xf>
    <xf numFmtId="0" fontId="15" fillId="4" borderId="93" xfId="6" applyFont="1" applyFill="1" applyBorder="1" applyAlignment="1">
      <alignment vertical="center" shrinkToFit="1"/>
    </xf>
    <xf numFmtId="0" fontId="32" fillId="4" borderId="100" xfId="7" applyFont="1" applyFill="1" applyBorder="1" applyAlignment="1">
      <alignment horizontal="center" vertical="center" shrinkToFit="1"/>
    </xf>
    <xf numFmtId="0" fontId="32" fillId="4" borderId="98" xfId="7" applyFont="1" applyFill="1" applyBorder="1" applyAlignment="1">
      <alignment horizontal="center" vertical="center" shrinkToFit="1"/>
    </xf>
    <xf numFmtId="181" fontId="32" fillId="0" borderId="21" xfId="7" applyNumberFormat="1" applyFont="1" applyBorder="1" applyAlignment="1" applyProtection="1">
      <alignment horizontal="center" vertical="center" shrinkToFit="1"/>
      <protection locked="0"/>
    </xf>
    <xf numFmtId="181" fontId="32" fillId="0" borderId="10" xfId="7" applyNumberFormat="1" applyFont="1" applyBorder="1" applyAlignment="1" applyProtection="1">
      <alignment horizontal="center" vertical="center" shrinkToFit="1"/>
      <protection locked="0"/>
    </xf>
    <xf numFmtId="0" fontId="32" fillId="4" borderId="3" xfId="7" applyFont="1" applyFill="1" applyBorder="1" applyAlignment="1">
      <alignment horizontal="center" vertical="center"/>
    </xf>
    <xf numFmtId="0" fontId="32" fillId="4" borderId="11" xfId="7" applyFont="1" applyFill="1" applyBorder="1" applyAlignment="1">
      <alignment horizontal="center" vertical="center"/>
    </xf>
    <xf numFmtId="192" fontId="32" fillId="0" borderId="11" xfId="7" applyNumberFormat="1" applyFont="1" applyBorder="1" applyAlignment="1" applyProtection="1">
      <alignment horizontal="right" vertical="center"/>
      <protection locked="0"/>
    </xf>
    <xf numFmtId="183" fontId="32" fillId="4" borderId="47" xfId="7" applyNumberFormat="1" applyFont="1" applyFill="1" applyBorder="1" applyAlignment="1">
      <alignment horizontal="center" vertical="center" shrinkToFit="1"/>
    </xf>
    <xf numFmtId="183" fontId="32" fillId="4" borderId="82" xfId="7" applyNumberFormat="1" applyFont="1" applyFill="1" applyBorder="1" applyAlignment="1">
      <alignment horizontal="center" vertical="center" shrinkToFit="1"/>
    </xf>
    <xf numFmtId="0" fontId="32" fillId="4" borderId="21" xfId="7" applyFont="1" applyFill="1" applyBorder="1" applyAlignment="1">
      <alignment horizontal="center" vertical="center"/>
    </xf>
    <xf numFmtId="0" fontId="32" fillId="4" borderId="10" xfId="7" applyFont="1" applyFill="1" applyBorder="1" applyAlignment="1">
      <alignment horizontal="center" vertical="center"/>
    </xf>
    <xf numFmtId="0" fontId="32" fillId="4" borderId="20" xfId="7" applyFont="1" applyFill="1" applyBorder="1" applyAlignment="1">
      <alignment horizontal="center" vertical="center"/>
    </xf>
    <xf numFmtId="0" fontId="32" fillId="4" borderId="12" xfId="7" applyFont="1" applyFill="1" applyBorder="1" applyAlignment="1">
      <alignment horizontal="center" vertical="center"/>
    </xf>
    <xf numFmtId="182" fontId="32" fillId="0" borderId="12" xfId="7" applyNumberFormat="1" applyFont="1" applyBorder="1" applyAlignment="1" applyProtection="1">
      <alignment horizontal="center" vertical="center"/>
      <protection locked="0"/>
    </xf>
    <xf numFmtId="182" fontId="32" fillId="0" borderId="1" xfId="7" applyNumberFormat="1" applyFont="1" applyBorder="1" applyAlignment="1" applyProtection="1">
      <alignment horizontal="center" vertical="center"/>
      <protection locked="0"/>
    </xf>
    <xf numFmtId="0" fontId="32" fillId="4" borderId="40" xfId="7" applyFont="1" applyFill="1" applyBorder="1" applyAlignment="1">
      <alignment horizontal="center" vertical="center"/>
    </xf>
    <xf numFmtId="0" fontId="32" fillId="4" borderId="44" xfId="7" applyFont="1" applyFill="1" applyBorder="1" applyAlignment="1">
      <alignment horizontal="center" vertical="center"/>
    </xf>
    <xf numFmtId="178" fontId="32" fillId="0" borderId="44" xfId="7" applyNumberFormat="1" applyFont="1" applyBorder="1" applyAlignment="1" applyProtection="1">
      <alignment horizontal="right" vertical="center"/>
      <protection locked="0"/>
    </xf>
    <xf numFmtId="178" fontId="32" fillId="5" borderId="12" xfId="7" applyNumberFormat="1" applyFont="1" applyFill="1" applyBorder="1" applyAlignment="1">
      <alignment horizontal="right" vertical="center"/>
    </xf>
    <xf numFmtId="178" fontId="32" fillId="5" borderId="5" xfId="7" applyNumberFormat="1" applyFont="1" applyFill="1" applyBorder="1" applyAlignment="1">
      <alignment horizontal="right" vertical="center"/>
    </xf>
    <xf numFmtId="183" fontId="32" fillId="0" borderId="10" xfId="7" applyNumberFormat="1" applyFont="1" applyBorder="1" applyAlignment="1" applyProtection="1">
      <alignment horizontal="center" vertical="center"/>
      <protection locked="0"/>
    </xf>
    <xf numFmtId="183" fontId="32" fillId="0" borderId="2" xfId="7" applyNumberFormat="1" applyFont="1" applyBorder="1" applyAlignment="1" applyProtection="1">
      <alignment horizontal="center" vertical="center"/>
      <protection locked="0"/>
    </xf>
    <xf numFmtId="183" fontId="32" fillId="0" borderId="11" xfId="7" applyNumberFormat="1" applyFont="1" applyBorder="1" applyAlignment="1" applyProtection="1">
      <alignment horizontal="center" vertical="center"/>
      <protection locked="0"/>
    </xf>
    <xf numFmtId="183" fontId="32" fillId="0" borderId="4" xfId="7" applyNumberFormat="1" applyFont="1" applyBorder="1" applyAlignment="1" applyProtection="1">
      <alignment horizontal="center" vertical="center"/>
      <protection locked="0"/>
    </xf>
    <xf numFmtId="178" fontId="32" fillId="0" borderId="11" xfId="7" applyNumberFormat="1" applyFont="1" applyBorder="1" applyAlignment="1" applyProtection="1">
      <alignment horizontal="right" vertical="center"/>
      <protection locked="0"/>
    </xf>
    <xf numFmtId="178" fontId="32" fillId="0" borderId="7" xfId="7" applyNumberFormat="1" applyFont="1" applyBorder="1" applyAlignment="1" applyProtection="1">
      <alignment horizontal="right" vertical="center"/>
      <protection locked="0"/>
    </xf>
    <xf numFmtId="187" fontId="32" fillId="5" borderId="44" xfId="7" applyNumberFormat="1" applyFont="1" applyFill="1" applyBorder="1" applyAlignment="1">
      <alignment horizontal="right" vertical="center"/>
    </xf>
    <xf numFmtId="183" fontId="32" fillId="4" borderId="44" xfId="7" applyNumberFormat="1" applyFont="1" applyFill="1" applyBorder="1" applyAlignment="1">
      <alignment horizontal="center" vertical="center" wrapText="1"/>
    </xf>
    <xf numFmtId="187" fontId="32" fillId="5" borderId="80" xfId="7" applyNumberFormat="1" applyFont="1" applyFill="1" applyBorder="1" applyAlignment="1">
      <alignment horizontal="right" vertical="center"/>
    </xf>
    <xf numFmtId="183" fontId="32" fillId="4" borderId="80" xfId="7" applyNumberFormat="1" applyFont="1" applyFill="1" applyBorder="1" applyAlignment="1">
      <alignment horizontal="center" vertical="center" wrapText="1"/>
    </xf>
    <xf numFmtId="183" fontId="32" fillId="5" borderId="10" xfId="7" applyNumberFormat="1" applyFont="1" applyFill="1" applyBorder="1" applyAlignment="1">
      <alignment horizontal="center" vertical="center"/>
    </xf>
    <xf numFmtId="183" fontId="32" fillId="5" borderId="2" xfId="7" applyNumberFormat="1" applyFont="1" applyFill="1" applyBorder="1" applyAlignment="1">
      <alignment horizontal="center" vertical="center"/>
    </xf>
    <xf numFmtId="181" fontId="32" fillId="0" borderId="50" xfId="7" applyNumberFormat="1" applyFont="1" applyBorder="1" applyAlignment="1" applyProtection="1">
      <alignment horizontal="center" vertical="center" shrinkToFit="1"/>
      <protection locked="0"/>
    </xf>
    <xf numFmtId="181" fontId="32" fillId="0" borderId="9" xfId="7" applyNumberFormat="1" applyFont="1" applyBorder="1" applyAlignment="1" applyProtection="1">
      <alignment horizontal="center" vertical="center" shrinkToFit="1"/>
      <protection locked="0"/>
    </xf>
    <xf numFmtId="182" fontId="32" fillId="5" borderId="12" xfId="7" applyNumberFormat="1" applyFont="1" applyFill="1" applyBorder="1" applyAlignment="1">
      <alignment horizontal="center" vertical="center"/>
    </xf>
    <xf numFmtId="182" fontId="32" fillId="5" borderId="1" xfId="7" applyNumberFormat="1" applyFont="1" applyFill="1" applyBorder="1" applyAlignment="1">
      <alignment horizontal="center" vertical="center"/>
    </xf>
    <xf numFmtId="0" fontId="32" fillId="4" borderId="22" xfId="7" applyFont="1" applyFill="1" applyBorder="1" applyAlignment="1">
      <alignment horizontal="center" vertical="center"/>
    </xf>
    <xf numFmtId="0" fontId="32" fillId="4" borderId="16" xfId="7" applyFont="1" applyFill="1" applyBorder="1" applyAlignment="1">
      <alignment horizontal="center" vertical="center"/>
    </xf>
    <xf numFmtId="0" fontId="32" fillId="4" borderId="17" xfId="7" applyFont="1" applyFill="1" applyBorder="1" applyAlignment="1">
      <alignment horizontal="center" vertical="center"/>
    </xf>
    <xf numFmtId="0" fontId="32" fillId="4" borderId="79" xfId="7" applyFont="1" applyFill="1" applyBorder="1" applyAlignment="1">
      <alignment horizontal="center" vertical="center"/>
    </xf>
    <xf numFmtId="0" fontId="32" fillId="4" borderId="80" xfId="7" applyFont="1" applyFill="1" applyBorder="1" applyAlignment="1">
      <alignment horizontal="center" vertical="center"/>
    </xf>
    <xf numFmtId="0" fontId="32" fillId="4" borderId="41" xfId="7" applyFont="1" applyFill="1" applyBorder="1" applyAlignment="1">
      <alignment horizontal="center" vertical="center"/>
    </xf>
    <xf numFmtId="0" fontId="32" fillId="4" borderId="96" xfId="7" applyFont="1" applyFill="1" applyBorder="1" applyAlignment="1">
      <alignment horizontal="center" vertical="center"/>
    </xf>
    <xf numFmtId="0" fontId="32" fillId="4" borderId="86" xfId="7" applyFont="1" applyFill="1" applyBorder="1" applyAlignment="1">
      <alignment horizontal="center" vertical="center"/>
    </xf>
    <xf numFmtId="0" fontId="20" fillId="0" borderId="0" xfId="6" applyFont="1" applyAlignment="1">
      <alignment horizontal="left" vertical="top" wrapText="1"/>
    </xf>
    <xf numFmtId="0" fontId="32" fillId="4" borderId="40" xfId="7" applyFont="1" applyFill="1" applyBorder="1" applyAlignment="1">
      <alignment horizontal="center" vertical="center" shrinkToFit="1"/>
    </xf>
    <xf numFmtId="0" fontId="32" fillId="4" borderId="44" xfId="7" applyFont="1" applyFill="1" applyBorder="1" applyAlignment="1">
      <alignment horizontal="center" vertical="center" shrinkToFit="1"/>
    </xf>
    <xf numFmtId="0" fontId="32" fillId="4" borderId="41" xfId="7" applyFont="1" applyFill="1" applyBorder="1" applyAlignment="1">
      <alignment horizontal="center" vertical="center" shrinkToFit="1"/>
    </xf>
    <xf numFmtId="0" fontId="32" fillId="4" borderId="96" xfId="7" applyFont="1" applyFill="1" applyBorder="1" applyAlignment="1">
      <alignment horizontal="center" vertical="center" shrinkToFit="1"/>
    </xf>
    <xf numFmtId="178" fontId="32" fillId="5" borderId="96" xfId="7" applyNumberFormat="1" applyFont="1" applyFill="1" applyBorder="1" applyAlignment="1">
      <alignment horizontal="right" vertical="center" shrinkToFit="1"/>
    </xf>
    <xf numFmtId="178" fontId="32" fillId="5" borderId="86" xfId="7" applyNumberFormat="1" applyFont="1" applyFill="1" applyBorder="1" applyAlignment="1">
      <alignment horizontal="right" vertical="center" shrinkToFit="1"/>
    </xf>
    <xf numFmtId="0" fontId="32" fillId="4" borderId="97" xfId="7" applyFont="1" applyFill="1" applyBorder="1" applyAlignment="1">
      <alignment horizontal="center" vertical="center" shrinkToFit="1"/>
    </xf>
    <xf numFmtId="178" fontId="32" fillId="5" borderId="44" xfId="7" applyNumberFormat="1" applyFont="1" applyFill="1" applyBorder="1" applyAlignment="1">
      <alignment horizontal="right" vertical="center" shrinkToFit="1"/>
    </xf>
    <xf numFmtId="178" fontId="32" fillId="5" borderId="81" xfId="7" applyNumberFormat="1" applyFont="1" applyFill="1" applyBorder="1" applyAlignment="1">
      <alignment horizontal="right" vertical="center" shrinkToFit="1"/>
    </xf>
    <xf numFmtId="0" fontId="32" fillId="4" borderId="75" xfId="7" applyFont="1" applyFill="1" applyBorder="1" applyAlignment="1">
      <alignment horizontal="center" vertical="center" shrinkToFit="1"/>
    </xf>
    <xf numFmtId="38" fontId="32" fillId="5" borderId="44" xfId="7" applyNumberFormat="1" applyFont="1" applyFill="1" applyBorder="1" applyAlignment="1">
      <alignment horizontal="center" vertical="center" shrinkToFit="1"/>
    </xf>
    <xf numFmtId="38" fontId="32" fillId="5" borderId="81" xfId="7" applyNumberFormat="1" applyFont="1" applyFill="1" applyBorder="1" applyAlignment="1">
      <alignment horizontal="center" vertical="center" shrinkToFit="1"/>
    </xf>
    <xf numFmtId="0" fontId="32" fillId="4" borderId="79" xfId="7" applyFont="1" applyFill="1" applyBorder="1" applyAlignment="1">
      <alignment horizontal="center" vertical="center" shrinkToFit="1"/>
    </xf>
    <xf numFmtId="0" fontId="32" fillId="4" borderId="80" xfId="7" applyFont="1" applyFill="1" applyBorder="1" applyAlignment="1">
      <alignment horizontal="center" vertical="center" shrinkToFit="1"/>
    </xf>
    <xf numFmtId="178" fontId="32" fillId="5" borderId="80" xfId="7" applyNumberFormat="1" applyFont="1" applyFill="1" applyBorder="1" applyAlignment="1">
      <alignment horizontal="right" vertical="center" shrinkToFit="1"/>
    </xf>
    <xf numFmtId="178" fontId="32" fillId="5" borderId="94" xfId="7" applyNumberFormat="1" applyFont="1" applyFill="1" applyBorder="1" applyAlignment="1">
      <alignment horizontal="right" vertical="center" shrinkToFit="1"/>
    </xf>
    <xf numFmtId="0" fontId="32" fillId="4" borderId="83" xfId="7" applyFont="1" applyFill="1" applyBorder="1" applyAlignment="1">
      <alignment horizontal="center" vertical="center" shrinkToFit="1"/>
    </xf>
    <xf numFmtId="0" fontId="23" fillId="0" borderId="29" xfId="0" applyFont="1" applyBorder="1" applyAlignment="1">
      <alignment vertical="top" wrapText="1"/>
    </xf>
    <xf numFmtId="0" fontId="23"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9" xfId="0" applyFill="1" applyBorder="1" applyAlignment="1">
      <alignment horizontal="left" vertical="center" indent="1"/>
    </xf>
    <xf numFmtId="0" fontId="23" fillId="7" borderId="110" xfId="6" applyFont="1" applyFill="1" applyBorder="1" applyAlignment="1">
      <alignment horizontal="left" vertical="center"/>
    </xf>
    <xf numFmtId="0" fontId="0" fillId="7" borderId="13" xfId="0" applyFill="1" applyBorder="1">
      <alignment vertical="center"/>
    </xf>
    <xf numFmtId="177" fontId="15" fillId="5" borderId="117" xfId="6" applyNumberFormat="1" applyFont="1" applyFill="1" applyBorder="1" applyAlignment="1">
      <alignment vertical="center" wrapText="1"/>
    </xf>
    <xf numFmtId="178" fontId="23" fillId="2" borderId="107" xfId="0" applyNumberFormat="1" applyFont="1" applyFill="1" applyBorder="1" applyAlignment="1">
      <alignment horizontal="center" vertical="center" shrinkToFit="1"/>
    </xf>
    <xf numFmtId="178" fontId="23" fillId="2" borderId="76" xfId="0" applyNumberFormat="1" applyFont="1" applyFill="1" applyBorder="1" applyAlignment="1">
      <alignment horizontal="center" vertical="center" shrinkToFit="1"/>
    </xf>
    <xf numFmtId="0" fontId="57" fillId="0" borderId="64" xfId="0" applyFont="1" applyBorder="1" applyAlignment="1">
      <alignment horizontal="center" vertical="center" shrinkToFit="1"/>
    </xf>
    <xf numFmtId="56" fontId="57" fillId="6" borderId="8" xfId="0" applyNumberFormat="1" applyFont="1" applyFill="1" applyBorder="1" applyAlignment="1">
      <alignment horizontal="center" vertical="center"/>
    </xf>
    <xf numFmtId="0" fontId="58" fillId="18" borderId="8" xfId="0" applyFont="1" applyFill="1" applyBorder="1" applyAlignment="1">
      <alignment horizontal="center" vertical="center"/>
    </xf>
    <xf numFmtId="38" fontId="59" fillId="6" borderId="8" xfId="3" applyFont="1" applyFill="1" applyBorder="1" applyAlignment="1">
      <alignment horizontal="center" vertical="center"/>
    </xf>
    <xf numFmtId="38" fontId="59" fillId="9" borderId="8" xfId="3" applyFont="1" applyFill="1" applyBorder="1" applyAlignment="1">
      <alignment horizontal="center" vertical="center"/>
    </xf>
    <xf numFmtId="0" fontId="60" fillId="0" borderId="64" xfId="0" applyFont="1" applyBorder="1" applyAlignment="1">
      <alignment horizontal="center" vertical="center" shrinkToFit="1"/>
    </xf>
    <xf numFmtId="0" fontId="58" fillId="18" borderId="45" xfId="0" applyFont="1" applyFill="1" applyBorder="1" applyAlignment="1">
      <alignment horizontal="center" vertical="center" shrinkToFit="1"/>
    </xf>
    <xf numFmtId="0" fontId="58" fillId="18" borderId="56" xfId="0" applyFont="1" applyFill="1" applyBorder="1" applyAlignment="1">
      <alignment horizontal="center" vertical="center" shrinkToFit="1"/>
    </xf>
    <xf numFmtId="0" fontId="22" fillId="0" borderId="0" xfId="0" applyFont="1" applyAlignment="1">
      <alignment horizontal="left" vertical="center"/>
    </xf>
    <xf numFmtId="0" fontId="18" fillId="0" borderId="8" xfId="0" applyFont="1" applyBorder="1" applyAlignment="1">
      <alignment horizontal="left" vertical="center"/>
    </xf>
    <xf numFmtId="0" fontId="57" fillId="5" borderId="8" xfId="0" applyFont="1" applyFill="1" applyBorder="1">
      <alignment vertical="center"/>
    </xf>
    <xf numFmtId="0" fontId="57" fillId="5" borderId="8" xfId="0" applyFont="1" applyFill="1" applyBorder="1" applyAlignment="1">
      <alignment vertical="center" wrapText="1"/>
    </xf>
    <xf numFmtId="0" fontId="19" fillId="0" borderId="0" xfId="0" applyFont="1" applyAlignment="1">
      <alignment horizontal="left" vertical="center" wrapText="1"/>
    </xf>
    <xf numFmtId="0" fontId="15" fillId="0" borderId="0" xfId="0" applyFont="1" applyAlignment="1">
      <alignment horizontal="left" vertical="top" wrapText="1"/>
    </xf>
    <xf numFmtId="0" fontId="52" fillId="0" borderId="0" xfId="0" applyFont="1" applyAlignment="1">
      <alignment horizontal="distributed" vertical="center"/>
    </xf>
    <xf numFmtId="0" fontId="52" fillId="0" borderId="0" xfId="0" applyFont="1" applyAlignment="1">
      <alignment horizontal="distributed" vertical="center" wrapText="1"/>
    </xf>
    <xf numFmtId="197" fontId="52" fillId="5" borderId="0" xfId="0" applyNumberFormat="1" applyFont="1" applyFill="1" applyAlignment="1">
      <alignment horizontal="center" vertical="center" shrinkToFit="1"/>
    </xf>
    <xf numFmtId="0" fontId="19" fillId="0" borderId="0" xfId="0" applyFont="1" applyAlignment="1">
      <alignment horizontal="right" vertical="center"/>
    </xf>
    <xf numFmtId="195" fontId="19" fillId="5" borderId="0" xfId="0" applyNumberFormat="1" applyFont="1" applyFill="1" applyAlignment="1">
      <alignment horizontal="right" vertical="center"/>
    </xf>
    <xf numFmtId="0" fontId="19" fillId="0" borderId="0" xfId="0" applyFont="1" applyAlignment="1">
      <alignment horizontal="left" vertical="center"/>
    </xf>
    <xf numFmtId="0" fontId="19" fillId="5" borderId="0" xfId="0" applyFont="1" applyFill="1" applyAlignment="1">
      <alignment horizontal="left" vertical="center" wrapText="1"/>
    </xf>
    <xf numFmtId="0" fontId="17" fillId="18" borderId="45" xfId="0" applyFont="1" applyFill="1" applyBorder="1">
      <alignment vertical="center"/>
    </xf>
    <xf numFmtId="0" fontId="17" fillId="18" borderId="56" xfId="0" applyFont="1" applyFill="1" applyBorder="1">
      <alignment vertical="center"/>
    </xf>
    <xf numFmtId="0" fontId="17" fillId="0" borderId="45" xfId="0" applyFont="1" applyBorder="1" applyAlignment="1">
      <alignment horizontal="left" vertical="center"/>
    </xf>
    <xf numFmtId="0" fontId="17" fillId="0" borderId="43" xfId="0" applyFont="1" applyBorder="1" applyAlignment="1">
      <alignment horizontal="left" vertical="center"/>
    </xf>
    <xf numFmtId="0" fontId="17" fillId="0" borderId="56" xfId="0" applyFont="1" applyBorder="1" applyAlignment="1">
      <alignment horizontal="left" vertical="center"/>
    </xf>
    <xf numFmtId="0" fontId="17" fillId="18" borderId="45" xfId="0" applyFont="1" applyFill="1" applyBorder="1" applyAlignment="1">
      <alignment horizontal="left" vertical="center"/>
    </xf>
    <xf numFmtId="0" fontId="17" fillId="18" borderId="56" xfId="0" applyFont="1" applyFill="1" applyBorder="1" applyAlignment="1">
      <alignment horizontal="left" vertical="center"/>
    </xf>
    <xf numFmtId="179" fontId="54" fillId="0" borderId="45" xfId="0" applyNumberFormat="1" applyFont="1" applyBorder="1" applyAlignment="1">
      <alignment horizontal="left" vertical="center"/>
    </xf>
    <xf numFmtId="179" fontId="54" fillId="0" borderId="56" xfId="0" applyNumberFormat="1" applyFont="1" applyBorder="1" applyAlignment="1">
      <alignment horizontal="left" vertical="center"/>
    </xf>
    <xf numFmtId="0" fontId="17" fillId="0" borderId="0" xfId="0" applyFont="1" applyAlignment="1">
      <alignment horizontal="center" vertical="center" wrapText="1"/>
    </xf>
    <xf numFmtId="198" fontId="52" fillId="5" borderId="0" xfId="0" applyNumberFormat="1" applyFont="1" applyFill="1" applyAlignment="1">
      <alignment horizontal="left" vertical="center"/>
    </xf>
    <xf numFmtId="198" fontId="53" fillId="0" borderId="0" xfId="0" applyNumberFormat="1" applyFont="1" applyAlignment="1">
      <alignment horizontal="center" vertical="center"/>
    </xf>
    <xf numFmtId="198" fontId="53" fillId="5" borderId="0" xfId="0" applyNumberFormat="1" applyFont="1" applyFill="1" applyAlignment="1">
      <alignment horizontal="center" vertical="center"/>
    </xf>
    <xf numFmtId="198" fontId="17" fillId="0" borderId="0" xfId="0" applyNumberFormat="1" applyFont="1" applyAlignment="1">
      <alignment horizontal="center" vertical="center"/>
    </xf>
    <xf numFmtId="0" fontId="17" fillId="0" borderId="45" xfId="0" applyFont="1" applyBorder="1" applyAlignment="1">
      <alignment horizontal="left" vertical="center" wrapText="1"/>
    </xf>
    <xf numFmtId="0" fontId="17" fillId="0" borderId="43" xfId="0" applyFont="1" applyBorder="1" applyAlignment="1">
      <alignment horizontal="left" vertical="center" wrapText="1"/>
    </xf>
    <xf numFmtId="0" fontId="17" fillId="0" borderId="56" xfId="0" applyFont="1" applyBorder="1" applyAlignment="1">
      <alignment horizontal="left" vertical="center" wrapText="1"/>
    </xf>
    <xf numFmtId="0" fontId="17" fillId="18" borderId="43" xfId="0" applyFont="1" applyFill="1" applyBorder="1">
      <alignment vertical="center"/>
    </xf>
    <xf numFmtId="0" fontId="17" fillId="0" borderId="75" xfId="0" applyFont="1" applyBorder="1" applyAlignment="1">
      <alignment horizontal="left" vertical="center"/>
    </xf>
    <xf numFmtId="0" fontId="17" fillId="0" borderId="68" xfId="0" applyFont="1" applyBorder="1" applyAlignment="1">
      <alignment horizontal="left" vertical="center"/>
    </xf>
    <xf numFmtId="199" fontId="54" fillId="0" borderId="45" xfId="0" applyNumberFormat="1" applyFont="1" applyBorder="1" applyAlignment="1">
      <alignment horizontal="left" vertical="center"/>
    </xf>
    <xf numFmtId="199" fontId="54" fillId="0" borderId="43" xfId="0" applyNumberFormat="1" applyFont="1" applyBorder="1" applyAlignment="1">
      <alignment horizontal="left" vertical="center"/>
    </xf>
    <xf numFmtId="199" fontId="54" fillId="0" borderId="56" xfId="0" applyNumberFormat="1" applyFont="1" applyBorder="1" applyAlignment="1">
      <alignment horizontal="left" vertical="center"/>
    </xf>
    <xf numFmtId="0" fontId="15" fillId="18" borderId="45" xfId="0" applyFont="1" applyFill="1" applyBorder="1" applyAlignment="1">
      <alignment horizontal="left" vertical="center" wrapText="1"/>
    </xf>
    <xf numFmtId="0" fontId="15" fillId="18" borderId="56" xfId="0" applyFont="1" applyFill="1" applyBorder="1" applyAlignment="1">
      <alignment horizontal="left" vertical="center"/>
    </xf>
    <xf numFmtId="0" fontId="15" fillId="0" borderId="0" xfId="0" applyFont="1" applyBorder="1" applyAlignment="1" applyProtection="1">
      <alignment horizontal="left" vertical="top" wrapText="1"/>
      <protection locked="0"/>
    </xf>
    <xf numFmtId="0" fontId="15" fillId="0" borderId="37" xfId="0" applyFont="1" applyBorder="1" applyAlignment="1" applyProtection="1">
      <alignment horizontal="left" vertical="top" wrapText="1"/>
      <protection locked="0"/>
    </xf>
    <xf numFmtId="189" fontId="18" fillId="4" borderId="64" xfId="0" applyNumberFormat="1" applyFont="1" applyFill="1" applyBorder="1" applyAlignment="1" applyProtection="1">
      <alignment horizontal="center" vertical="center" textRotation="255" wrapText="1" shrinkToFit="1"/>
      <protection locked="0"/>
    </xf>
    <xf numFmtId="189" fontId="18" fillId="4" borderId="23" xfId="0" applyNumberFormat="1" applyFont="1" applyFill="1" applyBorder="1" applyAlignment="1" applyProtection="1">
      <alignment horizontal="center" vertical="center" textRotation="255" shrinkToFit="1"/>
      <protection locked="0"/>
    </xf>
    <xf numFmtId="189" fontId="18" fillId="4" borderId="65" xfId="0" applyNumberFormat="1" applyFont="1" applyFill="1" applyBorder="1" applyAlignment="1" applyProtection="1">
      <alignment horizontal="center" vertical="center" textRotation="255" shrinkToFit="1"/>
      <protection locked="0"/>
    </xf>
  </cellXfs>
  <cellStyles count="12">
    <cellStyle name="パーセント" xfId="11"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40">
    <dxf>
      <fill>
        <patternFill>
          <bgColor rgb="FFFFC000"/>
        </patternFill>
      </fill>
    </dxf>
    <dxf>
      <fill>
        <patternFill>
          <bgColor theme="0" tint="-0.14996795556505021"/>
        </patternFill>
      </fill>
    </dxf>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7" tint="0.7999816888943144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9"/>
    </tableStyle>
    <tableStyle name="ピボットテーブル スタイル 1" table="0" count="2" xr9:uid="{00000000-0011-0000-FFFF-FFFF01000000}">
      <tableStyleElement type="wholeTable" dxfId="38"/>
      <tableStyleElement type="headerRow" dxfId="37"/>
    </tableStyle>
  </tableStyles>
  <colors>
    <mruColors>
      <color rgb="FFCCFFFF"/>
      <color rgb="FFCCECFF"/>
      <color rgb="FFCCFF99"/>
      <color rgb="FFFFCCFF"/>
      <color rgb="FFFFFF99"/>
      <color rgb="FFCCCCFF"/>
      <color rgb="FF66FFFF"/>
      <color rgb="FFEAEAEA"/>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K:\&#22522;&#37329;&#37096;\&#33464;&#34899;&#27963;&#21205;&#21161;&#25104;&#35506;\&#9679;&#20491;&#20154;&#12501;&#12457;&#12523;&#12480;\&#26408;&#26449;\R5\&#22577;&#21578;&#26360;&#27096;&#24335;\R5_13_kikin_engeki_jisseki_v0427.xlsx" TargetMode="External"/><Relationship Id="rId1" Type="http://schemas.openxmlformats.org/officeDocument/2006/relationships/externalLinkPath" Target="/&#22522;&#37329;&#37096;/&#33464;&#34899;&#27963;&#21205;&#21161;&#25104;&#35506;/&#9679;&#20491;&#20154;&#12501;&#12457;&#12523;&#12480;/&#26408;&#26449;/R5/&#22577;&#21578;&#26360;&#27096;&#24335;/R5_13_kikin_engeki_jisseki_v042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K:\&#22522;&#37329;&#37096;\&#22522;&#37329;&#37096;&#20840;&#20307;&#20849;&#29992;&#12501;&#12457;&#12523;&#12480;\&#12480;&#12454;&#12531;&#12525;&#12540;&#12489;&#29992;&#27096;&#24335;&#26684;&#32013;&#24235;\&#12480;&#12454;&#12531;&#12525;&#12540;&#12489;&#29992;&#27096;&#24335;&#65288;&#33464;&#27963;&#35506;&#65289;\R4\04_&#23455;&#32318;&#22577;&#21578;&#26360;&#65288;&#20013;&#27490;&#24259;&#27490;&#12289;&#30003;&#35531;&#21462;&#19979;&#12370;&#65289;\&#22522;&#37329;\R4_11_kikin_ongakubuyo_jisseki.xlsx" TargetMode="External"/><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33464;&#27963;&#35506;&#65289;/R4/04_&#23455;&#32318;&#22577;&#21578;&#26360;&#65288;&#20013;&#27490;&#24259;&#27490;&#12289;&#30003;&#35531;&#21462;&#19979;&#12370;&#65289;/&#22522;&#37329;/R4_11_kikin_ongakubuyo_jisseki.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K:\&#22522;&#37329;&#37096;\&#33464;&#34899;&#27963;&#21205;&#21161;&#25104;&#35506;\&#9679;&#20491;&#20154;&#12501;&#12457;&#12523;&#12480;\&#26408;&#26449;\R5\&#22577;&#21578;&#26360;&#27096;&#24335;\R5_11_kikin_ongaku_jisseki.xlsx" TargetMode="External"/><Relationship Id="rId1" Type="http://schemas.openxmlformats.org/officeDocument/2006/relationships/externalLinkPath" Target="/&#22522;&#37329;&#37096;/&#33464;&#34899;&#27963;&#21205;&#21161;&#25104;&#35506;/&#9679;&#20491;&#20154;&#12501;&#12457;&#12523;&#12480;/&#26408;&#26449;/R5/&#22577;&#21578;&#26360;&#27096;&#24335;/R5_11_kikin_ongaku_jisse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33464;&#27963;&#35506;&#65289;/R4/04_&#23455;&#32318;&#22577;&#21578;&#26360;/R4_15_kikin_tabunnya_jisse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貼付け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row r="5">
          <cell r="H5" t="str">
            <v>令和　年　月　日</v>
          </cell>
        </row>
      </sheetData>
      <sheetData sheetId="3"/>
      <sheetData sheetId="4"/>
      <sheetData sheetId="5"/>
      <sheetData sheetId="6"/>
      <sheetData sheetId="7"/>
      <sheetData sheetId="8"/>
      <sheetData sheetId="9"/>
      <sheetData sheetId="10">
        <row r="2">
          <cell r="C2" t="str">
            <v>[1]一般枠</v>
          </cell>
          <cell r="D2" t="str">
            <v>[2]ネクストステージ枠</v>
          </cell>
          <cell r="E2" t="str">
            <v>[3]新設劇団枠</v>
          </cell>
        </row>
        <row r="4">
          <cell r="C4" t="str">
            <v>現代演劇</v>
          </cell>
        </row>
        <row r="5">
          <cell r="C5" t="str">
            <v>児童演劇</v>
          </cell>
        </row>
        <row r="6">
          <cell r="C6" t="str">
            <v>人形劇</v>
          </cell>
        </row>
        <row r="7">
          <cell r="C7" t="str">
            <v>ミュージカル</v>
          </cell>
        </row>
        <row r="8">
          <cell r="C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row r="1">
          <cell r="A1" t="str">
            <v>現代舞台芸術創造普及活動・音楽</v>
          </cell>
          <cell r="B1" t="str">
            <v>現代舞台芸術創造普及活動・舞踊</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貼付け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現代舞台芸術創造普及活動・音楽</v>
          </cell>
          <cell r="B1" t="str">
            <v>現代舞台芸術創造普及活動・舞踊</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row r="204">
          <cell r="B204" t="str">
            <v>演奏料</v>
          </cell>
        </row>
        <row r="205">
          <cell r="B205" t="str">
            <v>ソリスト料</v>
          </cell>
        </row>
        <row r="206">
          <cell r="B206" t="str">
            <v>合唱料</v>
          </cell>
        </row>
        <row r="207">
          <cell r="B207" t="str">
            <v>指揮料</v>
          </cell>
        </row>
        <row r="208">
          <cell r="B208" t="str">
            <v>出演料</v>
          </cell>
        </row>
        <row r="209">
          <cell r="B209" t="str">
            <v>作曲料</v>
          </cell>
        </row>
        <row r="210">
          <cell r="B210" t="str">
            <v>編曲料</v>
          </cell>
        </row>
        <row r="211">
          <cell r="B211" t="str">
            <v>作詞料</v>
          </cell>
        </row>
        <row r="212">
          <cell r="B212" t="str">
            <v>訳詞料</v>
          </cell>
        </row>
        <row r="213">
          <cell r="B213" t="str">
            <v>音楽制作料</v>
          </cell>
        </row>
        <row r="214">
          <cell r="B214" t="str">
            <v>コレペティ料</v>
          </cell>
        </row>
        <row r="215">
          <cell r="B215" t="str">
            <v>稽古ピアニスト料</v>
          </cell>
        </row>
        <row r="216">
          <cell r="B216" t="str">
            <v>調律料</v>
          </cell>
        </row>
        <row r="217">
          <cell r="B217" t="str">
            <v>楽器借料</v>
          </cell>
        </row>
        <row r="218">
          <cell r="B218" t="str">
            <v>楽譜借料</v>
          </cell>
        </row>
        <row r="219">
          <cell r="B219" t="str">
            <v>写譜料</v>
          </cell>
        </row>
        <row r="220">
          <cell r="B220" t="str">
            <v>楽譜製作料</v>
          </cell>
        </row>
        <row r="221">
          <cell r="B221" t="str">
            <v>合唱指揮料</v>
          </cell>
        </row>
        <row r="222">
          <cell r="B222" t="str">
            <v>副指揮料</v>
          </cell>
        </row>
        <row r="223">
          <cell r="B223" t="str">
            <v>プロンプター料</v>
          </cell>
        </row>
        <row r="224">
          <cell r="B224" t="str">
            <v>演出料</v>
          </cell>
        </row>
        <row r="225">
          <cell r="B225" t="str">
            <v>演出助手料</v>
          </cell>
        </row>
        <row r="226">
          <cell r="B226" t="str">
            <v>構成料</v>
          </cell>
        </row>
        <row r="227">
          <cell r="B227" t="str">
            <v>振付料</v>
          </cell>
        </row>
        <row r="228">
          <cell r="B228" t="str">
            <v>振付助手料</v>
          </cell>
        </row>
        <row r="229">
          <cell r="B229" t="str">
            <v>バレエマスター・バレエミストレス</v>
          </cell>
        </row>
        <row r="230">
          <cell r="B230" t="str">
            <v>脚本料</v>
          </cell>
        </row>
        <row r="231">
          <cell r="B231" t="str">
            <v>脚色料</v>
          </cell>
        </row>
        <row r="232">
          <cell r="B232" t="str">
            <v>補綴料</v>
          </cell>
        </row>
        <row r="233">
          <cell r="B233" t="str">
            <v>翻訳料</v>
          </cell>
        </row>
        <row r="234">
          <cell r="B234" t="str">
            <v>字幕原稿翻訳・作成料</v>
          </cell>
        </row>
        <row r="235">
          <cell r="B235" t="str">
            <v>舞台監督料</v>
          </cell>
        </row>
        <row r="236">
          <cell r="B236" t="str">
            <v>舞台監督助手料</v>
          </cell>
        </row>
        <row r="237">
          <cell r="B237" t="str">
            <v>舞台美術デザイン料</v>
          </cell>
        </row>
        <row r="238">
          <cell r="B238" t="str">
            <v>人形美術デザイン料</v>
          </cell>
        </row>
        <row r="239">
          <cell r="B239" t="str">
            <v>照明プラン料</v>
          </cell>
        </row>
        <row r="240">
          <cell r="B240" t="str">
            <v>衣装デザイン料</v>
          </cell>
        </row>
        <row r="241">
          <cell r="B241" t="str">
            <v>音楽プラン料</v>
          </cell>
        </row>
        <row r="242">
          <cell r="B242" t="str">
            <v>音響プラン料</v>
          </cell>
        </row>
        <row r="243">
          <cell r="B243" t="str">
            <v>映像プラン料</v>
          </cell>
        </row>
        <row r="244">
          <cell r="B244" t="str">
            <v>特殊効果プラン料</v>
          </cell>
        </row>
        <row r="245">
          <cell r="B245" t="str">
            <v>原語指導料</v>
          </cell>
        </row>
        <row r="246">
          <cell r="B246" t="str">
            <v>言語指導料</v>
          </cell>
        </row>
        <row r="247">
          <cell r="B247" t="str">
            <v>方言指導料</v>
          </cell>
        </row>
        <row r="248">
          <cell r="B248" t="str">
            <v>剣術指導料</v>
          </cell>
        </row>
        <row r="249">
          <cell r="B249" t="str">
            <v>所作指導料</v>
          </cell>
        </row>
        <row r="250">
          <cell r="B250" t="str">
            <v>合唱指導料</v>
          </cell>
        </row>
        <row r="251">
          <cell r="B251" t="str">
            <v>歌唱指導料</v>
          </cell>
        </row>
        <row r="252">
          <cell r="B252" t="str">
            <v>振付指導料</v>
          </cell>
        </row>
        <row r="253">
          <cell r="B253" t="str">
            <v>著作権使用料</v>
          </cell>
        </row>
        <row r="254">
          <cell r="B254" t="str">
            <v>ライセンス料</v>
          </cell>
        </row>
        <row r="255">
          <cell r="B255" t="str">
            <v>ロイヤリティ</v>
          </cell>
        </row>
        <row r="256">
          <cell r="B256" t="str">
            <v>企画制作料</v>
          </cell>
        </row>
        <row r="257">
          <cell r="B257" t="str">
            <v>作品借料</v>
          </cell>
        </row>
        <row r="258">
          <cell r="B258" t="str">
            <v>作品保険料</v>
          </cell>
        </row>
        <row r="259">
          <cell r="B259" t="str">
            <v>作品制作謝金</v>
          </cell>
        </row>
        <row r="260">
          <cell r="B260" t="str">
            <v>作品制作材料費</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4EE7-E2E5-4692-9C8F-38A2AC147D0E}">
  <sheetPr>
    <tabColor theme="7" tint="0.79998168889431442"/>
  </sheetPr>
  <dimension ref="A1:A12"/>
  <sheetViews>
    <sheetView tabSelected="1" zoomScaleNormal="100" zoomScaleSheetLayoutView="100" workbookViewId="0">
      <selection activeCell="C1" sqref="C1"/>
    </sheetView>
  </sheetViews>
  <sheetFormatPr defaultColWidth="8.75" defaultRowHeight="18.75"/>
  <cols>
    <col min="1" max="16384" width="8.75" style="441"/>
  </cols>
  <sheetData>
    <row r="1" spans="1:1">
      <c r="A1" s="464" t="s">
        <v>488</v>
      </c>
    </row>
    <row r="2" spans="1:1">
      <c r="A2" s="464" t="s">
        <v>489</v>
      </c>
    </row>
    <row r="3" spans="1:1">
      <c r="A3" s="464"/>
    </row>
    <row r="4" spans="1:1">
      <c r="A4" s="464" t="s">
        <v>490</v>
      </c>
    </row>
    <row r="5" spans="1:1">
      <c r="A5" s="464"/>
    </row>
    <row r="6" spans="1:1">
      <c r="A6" s="464" t="s">
        <v>491</v>
      </c>
    </row>
    <row r="7" spans="1:1">
      <c r="A7" s="441" t="s">
        <v>492</v>
      </c>
    </row>
    <row r="8" spans="1:1">
      <c r="A8" s="441" t="s">
        <v>493</v>
      </c>
    </row>
    <row r="9" spans="1:1">
      <c r="A9" s="441" t="s">
        <v>539</v>
      </c>
    </row>
    <row r="10" spans="1:1">
      <c r="A10" s="464" t="s">
        <v>494</v>
      </c>
    </row>
    <row r="11" spans="1:1">
      <c r="A11" s="464" t="s">
        <v>495</v>
      </c>
    </row>
    <row r="12" spans="1:1">
      <c r="A12" s="441" t="s">
        <v>540</v>
      </c>
    </row>
  </sheetData>
  <phoneticPr fontId="12"/>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E477-85AD-4A95-9442-184F3889062D}">
  <sheetPr>
    <tabColor rgb="FFC0C0C0"/>
  </sheetPr>
  <dimension ref="A1:C293"/>
  <sheetViews>
    <sheetView zoomScaleNormal="100" zoomScaleSheetLayoutView="85" workbookViewId="0">
      <pane ySplit="1" topLeftCell="A2" activePane="bottomLeft" state="frozen"/>
      <selection activeCell="B210" sqref="B210"/>
      <selection pane="bottomLeft" activeCell="B210" sqref="B210"/>
    </sheetView>
  </sheetViews>
  <sheetFormatPr defaultColWidth="9" defaultRowHeight="18.75"/>
  <cols>
    <col min="1" max="1" width="11.125" style="441" customWidth="1"/>
    <col min="2" max="2" width="35.625" style="441" bestFit="1" customWidth="1"/>
    <col min="3" max="3" width="39.125" style="441" customWidth="1"/>
    <col min="4" max="16384" width="9" style="441"/>
  </cols>
  <sheetData>
    <row r="1" spans="1:3" s="439" customFormat="1">
      <c r="A1" s="1" t="s">
        <v>18</v>
      </c>
      <c r="B1" s="1" t="s">
        <v>439</v>
      </c>
      <c r="C1" s="2" t="s">
        <v>440</v>
      </c>
    </row>
    <row r="2" spans="1:3">
      <c r="A2" s="440" t="s">
        <v>441</v>
      </c>
      <c r="B2" s="65" t="s">
        <v>442</v>
      </c>
      <c r="C2" s="67"/>
    </row>
    <row r="3" spans="1:3">
      <c r="A3" s="440" t="s">
        <v>441</v>
      </c>
      <c r="B3" s="65" t="s">
        <v>443</v>
      </c>
      <c r="C3" s="67"/>
    </row>
    <row r="4" spans="1:3" ht="37.5">
      <c r="A4" s="440" t="s">
        <v>441</v>
      </c>
      <c r="B4" s="65" t="s">
        <v>444</v>
      </c>
      <c r="C4" s="66" t="s">
        <v>445</v>
      </c>
    </row>
    <row r="5" spans="1:3" ht="37.5">
      <c r="A5" s="440" t="s">
        <v>441</v>
      </c>
      <c r="B5" s="65" t="s">
        <v>446</v>
      </c>
      <c r="C5" s="66" t="s">
        <v>445</v>
      </c>
    </row>
    <row r="6" spans="1:3" s="439" customFormat="1">
      <c r="A6" s="442" t="s">
        <v>366</v>
      </c>
      <c r="B6" s="63" t="s">
        <v>358</v>
      </c>
      <c r="C6" s="63"/>
    </row>
    <row r="7" spans="1:3" s="439" customFormat="1">
      <c r="A7" s="442" t="s">
        <v>366</v>
      </c>
      <c r="B7" s="63" t="s">
        <v>359</v>
      </c>
      <c r="C7" s="63"/>
    </row>
    <row r="8" spans="1:3" s="439" customFormat="1">
      <c r="A8" s="442" t="s">
        <v>366</v>
      </c>
      <c r="B8" s="63" t="s">
        <v>360</v>
      </c>
      <c r="C8" s="63"/>
    </row>
    <row r="9" spans="1:3" s="439" customFormat="1">
      <c r="A9" s="442" t="s">
        <v>366</v>
      </c>
      <c r="B9" s="63" t="s">
        <v>361</v>
      </c>
      <c r="C9" s="63"/>
    </row>
    <row r="10" spans="1:3" s="439" customFormat="1">
      <c r="A10" s="442" t="s">
        <v>366</v>
      </c>
      <c r="B10" s="63" t="s">
        <v>362</v>
      </c>
      <c r="C10" s="63"/>
    </row>
    <row r="11" spans="1:3" s="439" customFormat="1">
      <c r="A11" s="132" t="s">
        <v>367</v>
      </c>
      <c r="B11" s="63" t="s">
        <v>255</v>
      </c>
      <c r="C11" s="64"/>
    </row>
    <row r="12" spans="1:3" s="439" customFormat="1">
      <c r="A12" s="132" t="s">
        <v>367</v>
      </c>
      <c r="B12" s="63" t="s">
        <v>82</v>
      </c>
      <c r="C12" s="64"/>
    </row>
    <row r="13" spans="1:3" s="439" customFormat="1">
      <c r="A13" s="132" t="s">
        <v>367</v>
      </c>
      <c r="B13" s="63" t="s">
        <v>84</v>
      </c>
      <c r="C13" s="64"/>
    </row>
    <row r="14" spans="1:3" s="439" customFormat="1">
      <c r="A14" s="130" t="s">
        <v>368</v>
      </c>
      <c r="B14" s="63" t="s">
        <v>255</v>
      </c>
      <c r="C14" s="64"/>
    </row>
    <row r="15" spans="1:3" s="439" customFormat="1">
      <c r="A15" s="130" t="s">
        <v>368</v>
      </c>
      <c r="B15" s="63" t="s">
        <v>82</v>
      </c>
      <c r="C15" s="64"/>
    </row>
    <row r="16" spans="1:3" s="439" customFormat="1">
      <c r="A16" s="130" t="s">
        <v>368</v>
      </c>
      <c r="B16" s="63" t="s">
        <v>83</v>
      </c>
      <c r="C16" s="64"/>
    </row>
    <row r="17" spans="1:3" s="439" customFormat="1">
      <c r="A17" s="130" t="s">
        <v>368</v>
      </c>
      <c r="B17" s="63" t="s">
        <v>84</v>
      </c>
      <c r="C17" s="64"/>
    </row>
    <row r="18" spans="1:3" s="439" customFormat="1">
      <c r="A18" s="443" t="s">
        <v>414</v>
      </c>
      <c r="B18" s="63" t="s">
        <v>358</v>
      </c>
      <c r="C18" s="63"/>
    </row>
    <row r="19" spans="1:3" s="439" customFormat="1">
      <c r="A19" s="443" t="s">
        <v>414</v>
      </c>
      <c r="B19" s="63" t="s">
        <v>415</v>
      </c>
      <c r="C19" s="63"/>
    </row>
    <row r="20" spans="1:3" s="439" customFormat="1">
      <c r="A20" s="444" t="s">
        <v>447</v>
      </c>
      <c r="B20" s="63" t="s">
        <v>361</v>
      </c>
      <c r="C20" s="63"/>
    </row>
    <row r="21" spans="1:3" s="439" customFormat="1">
      <c r="A21" s="444" t="s">
        <v>447</v>
      </c>
      <c r="B21" s="63" t="s">
        <v>358</v>
      </c>
      <c r="C21" s="63"/>
    </row>
    <row r="22" spans="1:3" s="439" customFormat="1">
      <c r="A22" s="444" t="s">
        <v>447</v>
      </c>
      <c r="B22" s="63" t="s">
        <v>359</v>
      </c>
      <c r="C22" s="63"/>
    </row>
    <row r="23" spans="1:3" s="439" customFormat="1">
      <c r="A23" s="444" t="s">
        <v>447</v>
      </c>
      <c r="B23" s="63" t="s">
        <v>360</v>
      </c>
      <c r="C23" s="63"/>
    </row>
    <row r="24" spans="1:3" s="439" customFormat="1">
      <c r="A24" s="444" t="s">
        <v>447</v>
      </c>
      <c r="B24" s="63" t="s">
        <v>362</v>
      </c>
      <c r="C24" s="63"/>
    </row>
    <row r="25" spans="1:3" s="439" customFormat="1">
      <c r="A25" s="131" t="s">
        <v>369</v>
      </c>
      <c r="B25" s="63" t="s">
        <v>345</v>
      </c>
      <c r="C25" s="64"/>
    </row>
    <row r="26" spans="1:3" s="439" customFormat="1">
      <c r="A26" s="131" t="s">
        <v>369</v>
      </c>
      <c r="B26" s="63" t="s">
        <v>346</v>
      </c>
      <c r="C26" s="64"/>
    </row>
    <row r="27" spans="1:3" s="439" customFormat="1">
      <c r="A27" s="131" t="s">
        <v>369</v>
      </c>
      <c r="B27" s="63" t="s">
        <v>347</v>
      </c>
      <c r="C27" s="64"/>
    </row>
    <row r="28" spans="1:3" s="439" customFormat="1">
      <c r="A28" s="131" t="s">
        <v>369</v>
      </c>
      <c r="B28" s="63" t="s">
        <v>348</v>
      </c>
      <c r="C28" s="64"/>
    </row>
    <row r="29" spans="1:3" s="439" customFormat="1">
      <c r="A29" s="131" t="s">
        <v>369</v>
      </c>
      <c r="B29" s="63" t="s">
        <v>350</v>
      </c>
      <c r="C29" s="64"/>
    </row>
    <row r="30" spans="1:3" s="439" customFormat="1">
      <c r="A30" s="131" t="s">
        <v>369</v>
      </c>
      <c r="B30" s="63" t="s">
        <v>363</v>
      </c>
      <c r="C30" s="64"/>
    </row>
    <row r="31" spans="1:3" s="439" customFormat="1">
      <c r="A31" s="131" t="s">
        <v>369</v>
      </c>
      <c r="B31" s="63" t="s">
        <v>352</v>
      </c>
      <c r="C31" s="64"/>
    </row>
    <row r="32" spans="1:3" s="439" customFormat="1">
      <c r="A32" s="131" t="s">
        <v>369</v>
      </c>
      <c r="B32" s="63" t="s">
        <v>351</v>
      </c>
      <c r="C32" s="64"/>
    </row>
    <row r="33" spans="1:3" s="439" customFormat="1">
      <c r="A33" s="131" t="s">
        <v>369</v>
      </c>
      <c r="B33" s="63" t="s">
        <v>353</v>
      </c>
      <c r="C33" s="64"/>
    </row>
    <row r="34" spans="1:3" s="439" customFormat="1">
      <c r="A34" s="131" t="s">
        <v>369</v>
      </c>
      <c r="B34" s="63" t="s">
        <v>354</v>
      </c>
      <c r="C34" s="64"/>
    </row>
    <row r="35" spans="1:3" s="439" customFormat="1">
      <c r="A35" s="131" t="s">
        <v>369</v>
      </c>
      <c r="B35" s="63" t="s">
        <v>355</v>
      </c>
      <c r="C35" s="64"/>
    </row>
    <row r="36" spans="1:3" s="439" customFormat="1">
      <c r="A36" s="131" t="s">
        <v>369</v>
      </c>
      <c r="B36" s="63" t="s">
        <v>356</v>
      </c>
      <c r="C36" s="64"/>
    </row>
    <row r="37" spans="1:3" s="439" customFormat="1">
      <c r="A37" s="131" t="s">
        <v>369</v>
      </c>
      <c r="B37" s="63" t="s">
        <v>309</v>
      </c>
      <c r="C37" s="64"/>
    </row>
    <row r="38" spans="1:3" s="439" customFormat="1">
      <c r="A38" s="131" t="s">
        <v>369</v>
      </c>
      <c r="B38" s="63" t="s">
        <v>357</v>
      </c>
      <c r="C38" s="64"/>
    </row>
    <row r="39" spans="1:3" s="439" customFormat="1">
      <c r="A39" s="131" t="s">
        <v>369</v>
      </c>
      <c r="B39" s="63" t="s">
        <v>364</v>
      </c>
      <c r="C39" s="64"/>
    </row>
    <row r="40" spans="1:3" s="439" customFormat="1">
      <c r="A40" s="132" t="s">
        <v>370</v>
      </c>
      <c r="B40" s="63" t="s">
        <v>345</v>
      </c>
      <c r="C40" s="64"/>
    </row>
    <row r="41" spans="1:3" s="439" customFormat="1">
      <c r="A41" s="132" t="s">
        <v>370</v>
      </c>
      <c r="B41" s="63" t="s">
        <v>346</v>
      </c>
      <c r="C41" s="64"/>
    </row>
    <row r="42" spans="1:3" s="439" customFormat="1">
      <c r="A42" s="132" t="s">
        <v>370</v>
      </c>
      <c r="B42" s="63" t="s">
        <v>347</v>
      </c>
      <c r="C42" s="64"/>
    </row>
    <row r="43" spans="1:3" s="439" customFormat="1">
      <c r="A43" s="132" t="s">
        <v>370</v>
      </c>
      <c r="B43" s="63" t="s">
        <v>348</v>
      </c>
      <c r="C43" s="64"/>
    </row>
    <row r="44" spans="1:3" s="439" customFormat="1">
      <c r="A44" s="132" t="s">
        <v>370</v>
      </c>
      <c r="B44" s="63" t="s">
        <v>349</v>
      </c>
      <c r="C44" s="64"/>
    </row>
    <row r="45" spans="1:3" s="439" customFormat="1">
      <c r="A45" s="132" t="s">
        <v>370</v>
      </c>
      <c r="B45" s="63" t="s">
        <v>350</v>
      </c>
      <c r="C45" s="64"/>
    </row>
    <row r="46" spans="1:3" s="439" customFormat="1">
      <c r="A46" s="132" t="s">
        <v>370</v>
      </c>
      <c r="B46" s="63" t="s">
        <v>351</v>
      </c>
      <c r="C46" s="64"/>
    </row>
    <row r="47" spans="1:3" s="439" customFormat="1">
      <c r="A47" s="132" t="s">
        <v>370</v>
      </c>
      <c r="B47" s="63" t="s">
        <v>352</v>
      </c>
      <c r="C47" s="64"/>
    </row>
    <row r="48" spans="1:3" s="439" customFormat="1">
      <c r="A48" s="132" t="s">
        <v>370</v>
      </c>
      <c r="B48" s="63" t="s">
        <v>353</v>
      </c>
      <c r="C48" s="64"/>
    </row>
    <row r="49" spans="1:3" s="439" customFormat="1">
      <c r="A49" s="132" t="s">
        <v>370</v>
      </c>
      <c r="B49" s="63" t="s">
        <v>354</v>
      </c>
      <c r="C49" s="64"/>
    </row>
    <row r="50" spans="1:3" s="439" customFormat="1">
      <c r="A50" s="132" t="s">
        <v>370</v>
      </c>
      <c r="B50" s="63" t="s">
        <v>355</v>
      </c>
      <c r="C50" s="64"/>
    </row>
    <row r="51" spans="1:3" s="439" customFormat="1">
      <c r="A51" s="132" t="s">
        <v>370</v>
      </c>
      <c r="B51" s="63" t="s">
        <v>356</v>
      </c>
      <c r="C51" s="64"/>
    </row>
    <row r="52" spans="1:3" s="439" customFormat="1">
      <c r="A52" s="132" t="s">
        <v>370</v>
      </c>
      <c r="B52" s="63" t="s">
        <v>309</v>
      </c>
      <c r="C52" s="64"/>
    </row>
    <row r="53" spans="1:3" s="439" customFormat="1">
      <c r="A53" s="132" t="s">
        <v>370</v>
      </c>
      <c r="B53" s="63" t="s">
        <v>357</v>
      </c>
      <c r="C53" s="64"/>
    </row>
    <row r="54" spans="1:3" s="439" customFormat="1">
      <c r="A54" s="130" t="s">
        <v>371</v>
      </c>
      <c r="B54" s="63" t="s">
        <v>86</v>
      </c>
      <c r="C54" s="64"/>
    </row>
    <row r="55" spans="1:3" s="439" customFormat="1">
      <c r="A55" s="130" t="s">
        <v>371</v>
      </c>
      <c r="B55" s="63" t="s">
        <v>87</v>
      </c>
      <c r="C55" s="64"/>
    </row>
    <row r="56" spans="1:3" s="439" customFormat="1">
      <c r="A56" s="130" t="s">
        <v>371</v>
      </c>
      <c r="B56" s="62" t="s">
        <v>88</v>
      </c>
      <c r="C56" s="64"/>
    </row>
    <row r="57" spans="1:3" s="439" customFormat="1">
      <c r="A57" s="130" t="s">
        <v>371</v>
      </c>
      <c r="B57" s="63" t="s">
        <v>89</v>
      </c>
      <c r="C57" s="64"/>
    </row>
    <row r="58" spans="1:3" s="439" customFormat="1">
      <c r="A58" s="130" t="s">
        <v>371</v>
      </c>
      <c r="B58" s="63" t="s">
        <v>90</v>
      </c>
      <c r="C58" s="64"/>
    </row>
    <row r="59" spans="1:3" s="439" customFormat="1">
      <c r="A59" s="130" t="s">
        <v>371</v>
      </c>
      <c r="B59" s="62" t="s">
        <v>91</v>
      </c>
      <c r="C59" s="64"/>
    </row>
    <row r="60" spans="1:3" s="439" customFormat="1">
      <c r="A60" s="130" t="s">
        <v>371</v>
      </c>
      <c r="B60" s="63" t="s">
        <v>92</v>
      </c>
      <c r="C60" s="64"/>
    </row>
    <row r="61" spans="1:3" s="439" customFormat="1">
      <c r="A61" s="130" t="s">
        <v>371</v>
      </c>
      <c r="B61" s="63" t="s">
        <v>93</v>
      </c>
      <c r="C61" s="64"/>
    </row>
    <row r="62" spans="1:3" s="439" customFormat="1">
      <c r="A62" s="130" t="s">
        <v>371</v>
      </c>
      <c r="B62" s="62" t="s">
        <v>94</v>
      </c>
      <c r="C62" s="64"/>
    </row>
    <row r="63" spans="1:3" s="439" customFormat="1">
      <c r="A63" s="130" t="s">
        <v>371</v>
      </c>
      <c r="B63" s="63" t="s">
        <v>310</v>
      </c>
      <c r="C63" s="64"/>
    </row>
    <row r="64" spans="1:3" s="439" customFormat="1">
      <c r="A64" s="130" t="s">
        <v>371</v>
      </c>
      <c r="B64" s="63" t="s">
        <v>85</v>
      </c>
      <c r="C64" s="64"/>
    </row>
    <row r="65" spans="1:3" s="439" customFormat="1">
      <c r="A65" s="140" t="s">
        <v>417</v>
      </c>
      <c r="B65" s="63" t="s">
        <v>345</v>
      </c>
      <c r="C65" s="64"/>
    </row>
    <row r="66" spans="1:3" s="439" customFormat="1">
      <c r="A66" s="140" t="s">
        <v>417</v>
      </c>
      <c r="B66" s="63" t="s">
        <v>416</v>
      </c>
      <c r="C66" s="64"/>
    </row>
    <row r="67" spans="1:3" s="439" customFormat="1">
      <c r="A67" s="140" t="s">
        <v>417</v>
      </c>
      <c r="B67" s="63" t="s">
        <v>347</v>
      </c>
      <c r="C67" s="64"/>
    </row>
    <row r="68" spans="1:3" s="439" customFormat="1">
      <c r="A68" s="140" t="s">
        <v>417</v>
      </c>
      <c r="B68" s="63" t="s">
        <v>351</v>
      </c>
      <c r="C68" s="64"/>
    </row>
    <row r="69" spans="1:3" s="439" customFormat="1">
      <c r="A69" s="140" t="s">
        <v>417</v>
      </c>
      <c r="B69" s="63" t="s">
        <v>353</v>
      </c>
      <c r="C69" s="64"/>
    </row>
    <row r="70" spans="1:3" s="439" customFormat="1">
      <c r="A70" s="140" t="s">
        <v>417</v>
      </c>
      <c r="B70" s="63" t="s">
        <v>354</v>
      </c>
      <c r="C70" s="64"/>
    </row>
    <row r="71" spans="1:3" s="439" customFormat="1">
      <c r="A71" s="445" t="s">
        <v>448</v>
      </c>
      <c r="B71" s="63" t="s">
        <v>345</v>
      </c>
      <c r="C71" s="64"/>
    </row>
    <row r="72" spans="1:3" s="439" customFormat="1">
      <c r="A72" s="445" t="s">
        <v>448</v>
      </c>
      <c r="B72" s="63" t="s">
        <v>346</v>
      </c>
      <c r="C72" s="64"/>
    </row>
    <row r="73" spans="1:3" s="439" customFormat="1">
      <c r="A73" s="445" t="s">
        <v>448</v>
      </c>
      <c r="B73" s="63" t="s">
        <v>347</v>
      </c>
      <c r="C73" s="64"/>
    </row>
    <row r="74" spans="1:3" s="439" customFormat="1">
      <c r="A74" s="445" t="s">
        <v>448</v>
      </c>
      <c r="B74" s="63" t="s">
        <v>348</v>
      </c>
      <c r="C74" s="64"/>
    </row>
    <row r="75" spans="1:3" s="439" customFormat="1">
      <c r="A75" s="445" t="s">
        <v>448</v>
      </c>
      <c r="B75" s="63" t="s">
        <v>350</v>
      </c>
      <c r="C75" s="64"/>
    </row>
    <row r="76" spans="1:3" s="439" customFormat="1">
      <c r="A76" s="445" t="s">
        <v>448</v>
      </c>
      <c r="B76" s="63" t="s">
        <v>351</v>
      </c>
      <c r="C76" s="64"/>
    </row>
    <row r="77" spans="1:3" s="439" customFormat="1">
      <c r="A77" s="445" t="s">
        <v>448</v>
      </c>
      <c r="B77" s="63" t="s">
        <v>363</v>
      </c>
      <c r="C77" s="64"/>
    </row>
    <row r="78" spans="1:3" s="439" customFormat="1">
      <c r="A78" s="445" t="s">
        <v>448</v>
      </c>
      <c r="B78" s="63" t="s">
        <v>352</v>
      </c>
      <c r="C78" s="64"/>
    </row>
    <row r="79" spans="1:3" s="439" customFormat="1">
      <c r="A79" s="445" t="s">
        <v>448</v>
      </c>
      <c r="B79" s="63" t="s">
        <v>353</v>
      </c>
      <c r="C79" s="64"/>
    </row>
    <row r="80" spans="1:3" s="439" customFormat="1">
      <c r="A80" s="445" t="s">
        <v>448</v>
      </c>
      <c r="B80" s="63" t="s">
        <v>354</v>
      </c>
      <c r="C80" s="64"/>
    </row>
    <row r="81" spans="1:3" s="439" customFormat="1">
      <c r="A81" s="445" t="s">
        <v>448</v>
      </c>
      <c r="B81" s="63" t="s">
        <v>355</v>
      </c>
      <c r="C81" s="64"/>
    </row>
    <row r="82" spans="1:3" s="439" customFormat="1">
      <c r="A82" s="445" t="s">
        <v>448</v>
      </c>
      <c r="B82" s="63" t="s">
        <v>356</v>
      </c>
      <c r="C82" s="64"/>
    </row>
    <row r="83" spans="1:3" s="439" customFormat="1">
      <c r="A83" s="445" t="s">
        <v>448</v>
      </c>
      <c r="B83" s="63" t="s">
        <v>309</v>
      </c>
      <c r="C83" s="64"/>
    </row>
    <row r="84" spans="1:3" s="439" customFormat="1">
      <c r="A84" s="445" t="s">
        <v>448</v>
      </c>
      <c r="B84" s="63" t="s">
        <v>357</v>
      </c>
      <c r="C84" s="64"/>
    </row>
    <row r="85" spans="1:3" s="439" customFormat="1">
      <c r="A85" s="445" t="s">
        <v>448</v>
      </c>
      <c r="B85" s="63" t="s">
        <v>364</v>
      </c>
      <c r="C85" s="64"/>
    </row>
    <row r="86" spans="1:3" s="439" customFormat="1">
      <c r="A86" s="131" t="s">
        <v>372</v>
      </c>
      <c r="B86" s="62" t="s">
        <v>96</v>
      </c>
      <c r="C86" s="64"/>
    </row>
    <row r="87" spans="1:3" s="439" customFormat="1">
      <c r="A87" s="131" t="s">
        <v>372</v>
      </c>
      <c r="B87" s="62" t="s">
        <v>256</v>
      </c>
      <c r="C87" s="64"/>
    </row>
    <row r="88" spans="1:3" s="439" customFormat="1">
      <c r="A88" s="131" t="s">
        <v>372</v>
      </c>
      <c r="B88" s="62" t="s">
        <v>261</v>
      </c>
      <c r="C88" s="64"/>
    </row>
    <row r="89" spans="1:3" s="439" customFormat="1">
      <c r="A89" s="131" t="s">
        <v>372</v>
      </c>
      <c r="B89" s="62" t="s">
        <v>98</v>
      </c>
      <c r="C89" s="64"/>
    </row>
    <row r="90" spans="1:3" s="439" customFormat="1">
      <c r="A90" s="131" t="s">
        <v>372</v>
      </c>
      <c r="B90" s="62" t="s">
        <v>257</v>
      </c>
      <c r="C90" s="64"/>
    </row>
    <row r="91" spans="1:3" s="439" customFormat="1">
      <c r="A91" s="131" t="s">
        <v>372</v>
      </c>
      <c r="B91" s="62" t="s">
        <v>102</v>
      </c>
      <c r="C91" s="64"/>
    </row>
    <row r="92" spans="1:3" s="439" customFormat="1">
      <c r="A92" s="131" t="s">
        <v>372</v>
      </c>
      <c r="B92" s="62" t="s">
        <v>260</v>
      </c>
      <c r="C92" s="64"/>
    </row>
    <row r="93" spans="1:3" s="439" customFormat="1">
      <c r="A93" s="131" t="s">
        <v>372</v>
      </c>
      <c r="B93" s="62" t="s">
        <v>312</v>
      </c>
      <c r="C93" s="64"/>
    </row>
    <row r="94" spans="1:3" s="439" customFormat="1">
      <c r="A94" s="131" t="s">
        <v>372</v>
      </c>
      <c r="B94" s="62" t="s">
        <v>103</v>
      </c>
      <c r="C94" s="64"/>
    </row>
    <row r="95" spans="1:3" s="439" customFormat="1">
      <c r="A95" s="131" t="s">
        <v>372</v>
      </c>
      <c r="B95" s="62" t="s">
        <v>314</v>
      </c>
      <c r="C95" s="64"/>
    </row>
    <row r="96" spans="1:3" s="439" customFormat="1">
      <c r="A96" s="131" t="s">
        <v>372</v>
      </c>
      <c r="B96" s="62" t="s">
        <v>99</v>
      </c>
      <c r="C96" s="64"/>
    </row>
    <row r="97" spans="1:3" s="439" customFormat="1">
      <c r="A97" s="131" t="s">
        <v>372</v>
      </c>
      <c r="B97" s="62" t="s">
        <v>258</v>
      </c>
      <c r="C97" s="64"/>
    </row>
    <row r="98" spans="1:3" s="439" customFormat="1">
      <c r="A98" s="131" t="s">
        <v>372</v>
      </c>
      <c r="B98" s="62" t="s">
        <v>215</v>
      </c>
      <c r="C98" s="64"/>
    </row>
    <row r="99" spans="1:3" s="439" customFormat="1">
      <c r="A99" s="131" t="s">
        <v>372</v>
      </c>
      <c r="B99" s="62" t="s">
        <v>101</v>
      </c>
      <c r="C99" s="64"/>
    </row>
    <row r="100" spans="1:3" s="439" customFormat="1">
      <c r="A100" s="131" t="s">
        <v>372</v>
      </c>
      <c r="B100" s="62" t="s">
        <v>216</v>
      </c>
      <c r="C100" s="64"/>
    </row>
    <row r="101" spans="1:3" s="439" customFormat="1">
      <c r="A101" s="131" t="s">
        <v>372</v>
      </c>
      <c r="B101" s="63" t="s">
        <v>315</v>
      </c>
      <c r="C101" s="64"/>
    </row>
    <row r="102" spans="1:3" s="439" customFormat="1">
      <c r="A102" s="131" t="s">
        <v>372</v>
      </c>
      <c r="B102" s="63" t="s">
        <v>317</v>
      </c>
      <c r="C102" s="64"/>
    </row>
    <row r="103" spans="1:3" s="439" customFormat="1">
      <c r="A103" s="131" t="s">
        <v>372</v>
      </c>
      <c r="B103" s="63" t="s">
        <v>341</v>
      </c>
      <c r="C103" s="64"/>
    </row>
    <row r="104" spans="1:3" s="439" customFormat="1">
      <c r="A104" s="131" t="s">
        <v>372</v>
      </c>
      <c r="B104" s="63" t="s">
        <v>321</v>
      </c>
      <c r="C104" s="64"/>
    </row>
    <row r="105" spans="1:3" s="439" customFormat="1">
      <c r="A105" s="131" t="s">
        <v>372</v>
      </c>
      <c r="B105" s="63" t="s">
        <v>365</v>
      </c>
      <c r="C105" s="64"/>
    </row>
    <row r="106" spans="1:3" s="439" customFormat="1">
      <c r="A106" s="131" t="s">
        <v>372</v>
      </c>
      <c r="B106" s="63" t="s">
        <v>322</v>
      </c>
      <c r="C106" s="64"/>
    </row>
    <row r="107" spans="1:3" s="439" customFormat="1">
      <c r="A107" s="131" t="s">
        <v>372</v>
      </c>
      <c r="B107" s="63" t="s">
        <v>323</v>
      </c>
      <c r="C107" s="64"/>
    </row>
    <row r="108" spans="1:3" s="439" customFormat="1">
      <c r="A108" s="131" t="s">
        <v>372</v>
      </c>
      <c r="B108" s="63" t="s">
        <v>324</v>
      </c>
      <c r="C108" s="64"/>
    </row>
    <row r="109" spans="1:3" s="439" customFormat="1">
      <c r="A109" s="131" t="s">
        <v>372</v>
      </c>
      <c r="B109" s="63" t="s">
        <v>325</v>
      </c>
      <c r="C109" s="64"/>
    </row>
    <row r="110" spans="1:3" s="439" customFormat="1">
      <c r="A110" s="131" t="s">
        <v>372</v>
      </c>
      <c r="B110" s="63" t="s">
        <v>326</v>
      </c>
      <c r="C110" s="64"/>
    </row>
    <row r="111" spans="1:3" s="439" customFormat="1">
      <c r="A111" s="131" t="s">
        <v>372</v>
      </c>
      <c r="B111" s="63" t="s">
        <v>327</v>
      </c>
      <c r="C111" s="64"/>
    </row>
    <row r="112" spans="1:3" s="439" customFormat="1">
      <c r="A112" s="131" t="s">
        <v>372</v>
      </c>
      <c r="B112" s="63" t="s">
        <v>328</v>
      </c>
      <c r="C112" s="64"/>
    </row>
    <row r="113" spans="1:3" s="439" customFormat="1">
      <c r="A113" s="131" t="s">
        <v>372</v>
      </c>
      <c r="B113" s="63" t="s">
        <v>342</v>
      </c>
      <c r="C113" s="64"/>
    </row>
    <row r="114" spans="1:3" s="439" customFormat="1">
      <c r="A114" s="131" t="s">
        <v>372</v>
      </c>
      <c r="B114" s="63" t="s">
        <v>319</v>
      </c>
      <c r="C114" s="64"/>
    </row>
    <row r="115" spans="1:3" s="439" customFormat="1">
      <c r="A115" s="131" t="s">
        <v>372</v>
      </c>
      <c r="B115" s="63" t="s">
        <v>343</v>
      </c>
      <c r="C115" s="64"/>
    </row>
    <row r="116" spans="1:3" s="439" customFormat="1" ht="75">
      <c r="A116" s="131" t="s">
        <v>372</v>
      </c>
      <c r="B116" s="63" t="s">
        <v>344</v>
      </c>
      <c r="C116" s="64" t="s">
        <v>188</v>
      </c>
    </row>
    <row r="117" spans="1:3" s="439" customFormat="1">
      <c r="A117" s="132" t="s">
        <v>373</v>
      </c>
      <c r="B117" s="63" t="s">
        <v>329</v>
      </c>
      <c r="C117" s="64"/>
    </row>
    <row r="118" spans="1:3" s="439" customFormat="1">
      <c r="A118" s="132" t="s">
        <v>373</v>
      </c>
      <c r="B118" s="63" t="s">
        <v>330</v>
      </c>
      <c r="C118" s="64"/>
    </row>
    <row r="119" spans="1:3" s="439" customFormat="1">
      <c r="A119" s="132" t="s">
        <v>373</v>
      </c>
      <c r="B119" s="63" t="s">
        <v>331</v>
      </c>
      <c r="C119" s="64"/>
    </row>
    <row r="120" spans="1:3" s="439" customFormat="1">
      <c r="A120" s="132" t="s">
        <v>373</v>
      </c>
      <c r="B120" s="63" t="s">
        <v>332</v>
      </c>
      <c r="C120" s="64"/>
    </row>
    <row r="121" spans="1:3" s="439" customFormat="1">
      <c r="A121" s="132" t="s">
        <v>373</v>
      </c>
      <c r="B121" s="63" t="s">
        <v>333</v>
      </c>
      <c r="C121" s="64"/>
    </row>
    <row r="122" spans="1:3" s="439" customFormat="1">
      <c r="A122" s="132" t="s">
        <v>373</v>
      </c>
      <c r="B122" s="63" t="s">
        <v>457</v>
      </c>
      <c r="C122" s="64"/>
    </row>
    <row r="123" spans="1:3" s="439" customFormat="1">
      <c r="A123" s="132" t="s">
        <v>373</v>
      </c>
      <c r="B123" s="63" t="s">
        <v>334</v>
      </c>
      <c r="C123" s="64"/>
    </row>
    <row r="124" spans="1:3" s="439" customFormat="1">
      <c r="A124" s="132" t="s">
        <v>373</v>
      </c>
      <c r="B124" s="63" t="s">
        <v>311</v>
      </c>
      <c r="C124" s="64"/>
    </row>
    <row r="125" spans="1:3" s="439" customFormat="1">
      <c r="A125" s="132" t="s">
        <v>373</v>
      </c>
      <c r="B125" s="63" t="s">
        <v>335</v>
      </c>
      <c r="C125" s="64"/>
    </row>
    <row r="126" spans="1:3" s="439" customFormat="1">
      <c r="A126" s="132" t="s">
        <v>373</v>
      </c>
      <c r="B126" s="63" t="s">
        <v>313</v>
      </c>
      <c r="C126" s="64"/>
    </row>
    <row r="127" spans="1:3" s="439" customFormat="1">
      <c r="A127" s="132" t="s">
        <v>373</v>
      </c>
      <c r="B127" s="63" t="s">
        <v>336</v>
      </c>
      <c r="C127" s="64"/>
    </row>
    <row r="128" spans="1:3" s="439" customFormat="1">
      <c r="A128" s="132" t="s">
        <v>373</v>
      </c>
      <c r="B128" s="63" t="s">
        <v>337</v>
      </c>
      <c r="C128" s="64"/>
    </row>
    <row r="129" spans="1:3" s="439" customFormat="1">
      <c r="A129" s="132" t="s">
        <v>373</v>
      </c>
      <c r="B129" s="63" t="s">
        <v>338</v>
      </c>
      <c r="C129" s="64"/>
    </row>
    <row r="130" spans="1:3" s="439" customFormat="1">
      <c r="A130" s="132" t="s">
        <v>373</v>
      </c>
      <c r="B130" s="63" t="s">
        <v>339</v>
      </c>
      <c r="C130" s="64"/>
    </row>
    <row r="131" spans="1:3" s="439" customFormat="1">
      <c r="A131" s="132" t="s">
        <v>373</v>
      </c>
      <c r="B131" s="63" t="s">
        <v>340</v>
      </c>
      <c r="C131" s="64"/>
    </row>
    <row r="132" spans="1:3" s="439" customFormat="1">
      <c r="A132" s="132" t="s">
        <v>373</v>
      </c>
      <c r="B132" s="63" t="s">
        <v>315</v>
      </c>
      <c r="C132" s="64"/>
    </row>
    <row r="133" spans="1:3" s="439" customFormat="1">
      <c r="A133" s="132" t="s">
        <v>373</v>
      </c>
      <c r="B133" s="63" t="s">
        <v>317</v>
      </c>
      <c r="C133" s="64"/>
    </row>
    <row r="134" spans="1:3" s="439" customFormat="1">
      <c r="A134" s="132" t="s">
        <v>373</v>
      </c>
      <c r="B134" s="63" t="s">
        <v>341</v>
      </c>
      <c r="C134" s="64"/>
    </row>
    <row r="135" spans="1:3" s="439" customFormat="1">
      <c r="A135" s="132" t="s">
        <v>373</v>
      </c>
      <c r="B135" s="63" t="s">
        <v>321</v>
      </c>
      <c r="C135" s="64"/>
    </row>
    <row r="136" spans="1:3" s="439" customFormat="1">
      <c r="A136" s="132" t="s">
        <v>373</v>
      </c>
      <c r="B136" s="63" t="s">
        <v>322</v>
      </c>
      <c r="C136" s="64"/>
    </row>
    <row r="137" spans="1:3" s="439" customFormat="1">
      <c r="A137" s="132" t="s">
        <v>373</v>
      </c>
      <c r="B137" s="63" t="s">
        <v>324</v>
      </c>
      <c r="C137" s="64"/>
    </row>
    <row r="138" spans="1:3" s="439" customFormat="1">
      <c r="A138" s="132" t="s">
        <v>373</v>
      </c>
      <c r="B138" s="63" t="s">
        <v>325</v>
      </c>
      <c r="C138" s="64"/>
    </row>
    <row r="139" spans="1:3" s="439" customFormat="1">
      <c r="A139" s="132" t="s">
        <v>373</v>
      </c>
      <c r="B139" s="63" t="s">
        <v>326</v>
      </c>
      <c r="C139" s="64"/>
    </row>
    <row r="140" spans="1:3" s="439" customFormat="1">
      <c r="A140" s="132" t="s">
        <v>373</v>
      </c>
      <c r="B140" s="63" t="s">
        <v>327</v>
      </c>
      <c r="C140" s="64"/>
    </row>
    <row r="141" spans="1:3" s="439" customFormat="1">
      <c r="A141" s="132" t="s">
        <v>373</v>
      </c>
      <c r="B141" s="63" t="s">
        <v>328</v>
      </c>
      <c r="C141" s="64"/>
    </row>
    <row r="142" spans="1:3" s="439" customFormat="1">
      <c r="A142" s="132" t="s">
        <v>373</v>
      </c>
      <c r="B142" s="63" t="s">
        <v>342</v>
      </c>
      <c r="C142" s="64"/>
    </row>
    <row r="143" spans="1:3" s="439" customFormat="1">
      <c r="A143" s="132" t="s">
        <v>373</v>
      </c>
      <c r="B143" s="63" t="s">
        <v>319</v>
      </c>
      <c r="C143" s="64"/>
    </row>
    <row r="144" spans="1:3" s="439" customFormat="1">
      <c r="A144" s="132" t="s">
        <v>373</v>
      </c>
      <c r="B144" s="63" t="s">
        <v>343</v>
      </c>
      <c r="C144" s="64"/>
    </row>
    <row r="145" spans="1:3" s="439" customFormat="1" ht="75">
      <c r="A145" s="132" t="s">
        <v>373</v>
      </c>
      <c r="B145" s="63" t="s">
        <v>344</v>
      </c>
      <c r="C145" s="64" t="s">
        <v>188</v>
      </c>
    </row>
    <row r="146" spans="1:3" s="439" customFormat="1">
      <c r="A146" s="130" t="s">
        <v>374</v>
      </c>
      <c r="B146" s="62" t="s">
        <v>96</v>
      </c>
      <c r="C146" s="64"/>
    </row>
    <row r="147" spans="1:3" s="439" customFormat="1">
      <c r="A147" s="130" t="s">
        <v>374</v>
      </c>
      <c r="B147" s="62" t="s">
        <v>256</v>
      </c>
      <c r="C147" s="64"/>
    </row>
    <row r="148" spans="1:3" s="439" customFormat="1">
      <c r="A148" s="130" t="s">
        <v>374</v>
      </c>
      <c r="B148" s="62" t="s">
        <v>97</v>
      </c>
      <c r="C148" s="64"/>
    </row>
    <row r="149" spans="1:3" s="439" customFormat="1">
      <c r="A149" s="130" t="s">
        <v>374</v>
      </c>
      <c r="B149" s="62" t="s">
        <v>261</v>
      </c>
      <c r="C149" s="64"/>
    </row>
    <row r="150" spans="1:3" s="439" customFormat="1">
      <c r="A150" s="130" t="s">
        <v>374</v>
      </c>
      <c r="B150" s="62" t="s">
        <v>262</v>
      </c>
      <c r="C150" s="64"/>
    </row>
    <row r="151" spans="1:3" s="439" customFormat="1">
      <c r="A151" s="130" t="s">
        <v>374</v>
      </c>
      <c r="B151" s="62" t="s">
        <v>98</v>
      </c>
      <c r="C151" s="64"/>
    </row>
    <row r="152" spans="1:3" s="439" customFormat="1">
      <c r="A152" s="130" t="s">
        <v>374</v>
      </c>
      <c r="B152" s="62" t="s">
        <v>257</v>
      </c>
      <c r="C152" s="64"/>
    </row>
    <row r="153" spans="1:3" s="439" customFormat="1">
      <c r="A153" s="130" t="s">
        <v>374</v>
      </c>
      <c r="B153" s="62" t="s">
        <v>102</v>
      </c>
      <c r="C153" s="64"/>
    </row>
    <row r="154" spans="1:3" s="439" customFormat="1">
      <c r="A154" s="130" t="s">
        <v>374</v>
      </c>
      <c r="B154" s="62" t="s">
        <v>260</v>
      </c>
      <c r="C154" s="64"/>
    </row>
    <row r="155" spans="1:3" s="439" customFormat="1">
      <c r="A155" s="130" t="s">
        <v>374</v>
      </c>
      <c r="B155" s="62" t="s">
        <v>312</v>
      </c>
      <c r="C155" s="64"/>
    </row>
    <row r="156" spans="1:3" s="439" customFormat="1">
      <c r="A156" s="130" t="s">
        <v>374</v>
      </c>
      <c r="B156" s="62" t="s">
        <v>103</v>
      </c>
      <c r="C156" s="64"/>
    </row>
    <row r="157" spans="1:3" s="439" customFormat="1">
      <c r="A157" s="130" t="s">
        <v>374</v>
      </c>
      <c r="B157" s="62" t="s">
        <v>314</v>
      </c>
      <c r="C157" s="64"/>
    </row>
    <row r="158" spans="1:3" s="439" customFormat="1">
      <c r="A158" s="130" t="s">
        <v>374</v>
      </c>
      <c r="B158" s="62" t="s">
        <v>99</v>
      </c>
      <c r="C158" s="64"/>
    </row>
    <row r="159" spans="1:3" s="439" customFormat="1">
      <c r="A159" s="130" t="s">
        <v>374</v>
      </c>
      <c r="B159" s="62" t="s">
        <v>258</v>
      </c>
      <c r="C159" s="64"/>
    </row>
    <row r="160" spans="1:3" s="439" customFormat="1">
      <c r="A160" s="130" t="s">
        <v>374</v>
      </c>
      <c r="B160" s="62" t="s">
        <v>215</v>
      </c>
      <c r="C160" s="64"/>
    </row>
    <row r="161" spans="1:3" s="439" customFormat="1">
      <c r="A161" s="130" t="s">
        <v>374</v>
      </c>
      <c r="B161" s="62" t="s">
        <v>259</v>
      </c>
      <c r="C161" s="64"/>
    </row>
    <row r="162" spans="1:3" s="439" customFormat="1">
      <c r="A162" s="130" t="s">
        <v>374</v>
      </c>
      <c r="B162" s="62" t="s">
        <v>101</v>
      </c>
      <c r="C162" s="64"/>
    </row>
    <row r="163" spans="1:3" s="439" customFormat="1">
      <c r="A163" s="130" t="s">
        <v>374</v>
      </c>
      <c r="B163" s="62" t="s">
        <v>216</v>
      </c>
      <c r="C163" s="64"/>
    </row>
    <row r="164" spans="1:3" s="439" customFormat="1">
      <c r="A164" s="130" t="s">
        <v>374</v>
      </c>
      <c r="B164" s="62" t="s">
        <v>316</v>
      </c>
      <c r="C164" s="64"/>
    </row>
    <row r="165" spans="1:3" s="439" customFormat="1">
      <c r="A165" s="130" t="s">
        <v>374</v>
      </c>
      <c r="B165" s="62" t="s">
        <v>100</v>
      </c>
      <c r="C165" s="64"/>
    </row>
    <row r="166" spans="1:3" s="439" customFormat="1">
      <c r="A166" s="130" t="s">
        <v>374</v>
      </c>
      <c r="B166" s="62" t="s">
        <v>318</v>
      </c>
      <c r="C166" s="64"/>
    </row>
    <row r="167" spans="1:3" s="439" customFormat="1">
      <c r="A167" s="130" t="s">
        <v>374</v>
      </c>
      <c r="B167" s="62" t="s">
        <v>321</v>
      </c>
      <c r="C167" s="64"/>
    </row>
    <row r="168" spans="1:3" s="439" customFormat="1">
      <c r="A168" s="130" t="s">
        <v>374</v>
      </c>
      <c r="B168" s="62" t="s">
        <v>322</v>
      </c>
      <c r="C168" s="64"/>
    </row>
    <row r="169" spans="1:3" s="439" customFormat="1">
      <c r="A169" s="130" t="s">
        <v>374</v>
      </c>
      <c r="B169" s="62" t="s">
        <v>323</v>
      </c>
      <c r="C169" s="64"/>
    </row>
    <row r="170" spans="1:3" s="439" customFormat="1">
      <c r="A170" s="130" t="s">
        <v>374</v>
      </c>
      <c r="B170" s="62" t="s">
        <v>324</v>
      </c>
      <c r="C170" s="64"/>
    </row>
    <row r="171" spans="1:3" s="439" customFormat="1">
      <c r="A171" s="130" t="s">
        <v>374</v>
      </c>
      <c r="B171" s="62" t="s">
        <v>325</v>
      </c>
      <c r="C171" s="64"/>
    </row>
    <row r="172" spans="1:3" s="439" customFormat="1">
      <c r="A172" s="130" t="s">
        <v>374</v>
      </c>
      <c r="B172" s="62" t="s">
        <v>326</v>
      </c>
      <c r="C172" s="64"/>
    </row>
    <row r="173" spans="1:3" s="439" customFormat="1">
      <c r="A173" s="130" t="s">
        <v>374</v>
      </c>
      <c r="B173" s="62" t="s">
        <v>327</v>
      </c>
      <c r="C173" s="64"/>
    </row>
    <row r="174" spans="1:3" s="439" customFormat="1">
      <c r="A174" s="130" t="s">
        <v>374</v>
      </c>
      <c r="B174" s="62" t="s">
        <v>328</v>
      </c>
      <c r="C174" s="64"/>
    </row>
    <row r="175" spans="1:3" s="439" customFormat="1">
      <c r="A175" s="130" t="s">
        <v>374</v>
      </c>
      <c r="B175" s="62" t="s">
        <v>104</v>
      </c>
      <c r="C175" s="64"/>
    </row>
    <row r="176" spans="1:3" s="439" customFormat="1">
      <c r="A176" s="130" t="s">
        <v>374</v>
      </c>
      <c r="B176" s="62" t="s">
        <v>320</v>
      </c>
      <c r="C176" s="64"/>
    </row>
    <row r="177" spans="1:3" s="439" customFormat="1" ht="75">
      <c r="A177" s="130" t="s">
        <v>374</v>
      </c>
      <c r="B177" s="62" t="s">
        <v>49</v>
      </c>
      <c r="C177" s="64" t="s">
        <v>188</v>
      </c>
    </row>
    <row r="178" spans="1:3" s="439" customFormat="1">
      <c r="A178" s="140" t="s">
        <v>418</v>
      </c>
      <c r="B178" s="62" t="s">
        <v>102</v>
      </c>
      <c r="C178" s="64"/>
    </row>
    <row r="179" spans="1:3" s="439" customFormat="1">
      <c r="A179" s="140" t="s">
        <v>418</v>
      </c>
      <c r="B179" s="62" t="s">
        <v>260</v>
      </c>
      <c r="C179" s="64"/>
    </row>
    <row r="180" spans="1:3" s="439" customFormat="1">
      <c r="A180" s="140" t="s">
        <v>418</v>
      </c>
      <c r="B180" s="62" t="s">
        <v>96</v>
      </c>
      <c r="C180" s="64"/>
    </row>
    <row r="181" spans="1:3" s="439" customFormat="1">
      <c r="A181" s="140" t="s">
        <v>418</v>
      </c>
      <c r="B181" s="62" t="s">
        <v>256</v>
      </c>
      <c r="C181" s="64"/>
    </row>
    <row r="182" spans="1:3" s="439" customFormat="1">
      <c r="A182" s="140" t="s">
        <v>418</v>
      </c>
      <c r="B182" s="62" t="s">
        <v>97</v>
      </c>
      <c r="C182" s="64"/>
    </row>
    <row r="183" spans="1:3" s="439" customFormat="1">
      <c r="A183" s="140" t="s">
        <v>418</v>
      </c>
      <c r="B183" s="62" t="s">
        <v>419</v>
      </c>
      <c r="C183" s="64"/>
    </row>
    <row r="184" spans="1:3" s="439" customFormat="1">
      <c r="A184" s="140" t="s">
        <v>418</v>
      </c>
      <c r="B184" s="62" t="s">
        <v>98</v>
      </c>
      <c r="C184" s="64"/>
    </row>
    <row r="185" spans="1:3" s="439" customFormat="1">
      <c r="A185" s="140" t="s">
        <v>418</v>
      </c>
      <c r="B185" s="62" t="s">
        <v>257</v>
      </c>
      <c r="C185" s="64"/>
    </row>
    <row r="186" spans="1:3" s="439" customFormat="1">
      <c r="A186" s="140" t="s">
        <v>418</v>
      </c>
      <c r="B186" s="62" t="s">
        <v>103</v>
      </c>
      <c r="C186" s="64"/>
    </row>
    <row r="187" spans="1:3" s="439" customFormat="1">
      <c r="A187" s="140" t="s">
        <v>418</v>
      </c>
      <c r="B187" s="62" t="s">
        <v>314</v>
      </c>
      <c r="C187" s="64"/>
    </row>
    <row r="188" spans="1:3" s="439" customFormat="1">
      <c r="A188" s="140" t="s">
        <v>418</v>
      </c>
      <c r="B188" s="62" t="s">
        <v>99</v>
      </c>
      <c r="C188" s="64"/>
    </row>
    <row r="189" spans="1:3" s="439" customFormat="1">
      <c r="A189" s="140" t="s">
        <v>418</v>
      </c>
      <c r="B189" s="62" t="s">
        <v>258</v>
      </c>
      <c r="C189" s="64"/>
    </row>
    <row r="190" spans="1:3" s="439" customFormat="1">
      <c r="A190" s="140" t="s">
        <v>418</v>
      </c>
      <c r="B190" s="62" t="s">
        <v>215</v>
      </c>
      <c r="C190" s="64"/>
    </row>
    <row r="191" spans="1:3" s="439" customFormat="1">
      <c r="A191" s="140" t="s">
        <v>418</v>
      </c>
      <c r="B191" s="62" t="s">
        <v>259</v>
      </c>
      <c r="C191" s="64"/>
    </row>
    <row r="192" spans="1:3" s="439" customFormat="1">
      <c r="A192" s="140" t="s">
        <v>418</v>
      </c>
      <c r="B192" s="62" t="s">
        <v>101</v>
      </c>
      <c r="C192" s="64"/>
    </row>
    <row r="193" spans="1:3" s="439" customFormat="1">
      <c r="A193" s="140" t="s">
        <v>418</v>
      </c>
      <c r="B193" s="62" t="s">
        <v>216</v>
      </c>
      <c r="C193" s="64"/>
    </row>
    <row r="194" spans="1:3" s="439" customFormat="1">
      <c r="A194" s="140" t="s">
        <v>418</v>
      </c>
      <c r="B194" s="62" t="s">
        <v>316</v>
      </c>
      <c r="C194" s="64"/>
    </row>
    <row r="195" spans="1:3" s="439" customFormat="1">
      <c r="A195" s="140" t="s">
        <v>418</v>
      </c>
      <c r="B195" s="62" t="s">
        <v>100</v>
      </c>
      <c r="C195" s="64"/>
    </row>
    <row r="196" spans="1:3" s="439" customFormat="1">
      <c r="A196" s="140" t="s">
        <v>418</v>
      </c>
      <c r="B196" s="62" t="s">
        <v>318</v>
      </c>
      <c r="C196" s="64"/>
    </row>
    <row r="197" spans="1:3" s="439" customFormat="1">
      <c r="A197" s="140" t="s">
        <v>418</v>
      </c>
      <c r="B197" s="62" t="s">
        <v>321</v>
      </c>
      <c r="C197" s="64"/>
    </row>
    <row r="198" spans="1:3" s="439" customFormat="1">
      <c r="A198" s="140" t="s">
        <v>418</v>
      </c>
      <c r="B198" s="62" t="s">
        <v>322</v>
      </c>
      <c r="C198" s="64"/>
    </row>
    <row r="199" spans="1:3" s="439" customFormat="1">
      <c r="A199" s="140" t="s">
        <v>418</v>
      </c>
      <c r="B199" s="62" t="s">
        <v>323</v>
      </c>
      <c r="C199" s="64"/>
    </row>
    <row r="200" spans="1:3" s="439" customFormat="1">
      <c r="A200" s="140" t="s">
        <v>418</v>
      </c>
      <c r="B200" s="62" t="s">
        <v>324</v>
      </c>
      <c r="C200" s="64"/>
    </row>
    <row r="201" spans="1:3" s="439" customFormat="1">
      <c r="A201" s="140" t="s">
        <v>418</v>
      </c>
      <c r="B201" s="62" t="s">
        <v>325</v>
      </c>
      <c r="C201" s="64"/>
    </row>
    <row r="202" spans="1:3" s="439" customFormat="1">
      <c r="A202" s="140" t="s">
        <v>418</v>
      </c>
      <c r="B202" s="62" t="s">
        <v>104</v>
      </c>
      <c r="C202" s="64"/>
    </row>
    <row r="203" spans="1:3" s="439" customFormat="1" ht="75">
      <c r="A203" s="140" t="s">
        <v>418</v>
      </c>
      <c r="B203" s="62" t="s">
        <v>49</v>
      </c>
      <c r="C203" s="64" t="s">
        <v>188</v>
      </c>
    </row>
    <row r="204" spans="1:3" s="439" customFormat="1">
      <c r="A204" s="445" t="s">
        <v>449</v>
      </c>
      <c r="B204" s="63" t="s">
        <v>329</v>
      </c>
      <c r="C204" s="64"/>
    </row>
    <row r="205" spans="1:3" s="439" customFormat="1">
      <c r="A205" s="445" t="s">
        <v>449</v>
      </c>
      <c r="B205" s="63" t="s">
        <v>330</v>
      </c>
      <c r="C205" s="64"/>
    </row>
    <row r="206" spans="1:3" s="439" customFormat="1">
      <c r="A206" s="445" t="s">
        <v>449</v>
      </c>
      <c r="B206" s="63" t="s">
        <v>331</v>
      </c>
      <c r="C206" s="64"/>
    </row>
    <row r="207" spans="1:3" s="439" customFormat="1">
      <c r="A207" s="445" t="s">
        <v>449</v>
      </c>
      <c r="B207" s="63" t="s">
        <v>332</v>
      </c>
      <c r="C207" s="64"/>
    </row>
    <row r="208" spans="1:3" s="439" customFormat="1">
      <c r="A208" s="445" t="s">
        <v>449</v>
      </c>
      <c r="B208" s="63" t="s">
        <v>333</v>
      </c>
      <c r="C208" s="64"/>
    </row>
    <row r="209" spans="1:3" s="439" customFormat="1">
      <c r="A209" s="445" t="s">
        <v>449</v>
      </c>
      <c r="B209" s="63" t="s">
        <v>457</v>
      </c>
      <c r="C209" s="64"/>
    </row>
    <row r="210" spans="1:3" s="439" customFormat="1">
      <c r="A210" s="445" t="s">
        <v>449</v>
      </c>
      <c r="B210" s="63" t="s">
        <v>450</v>
      </c>
      <c r="C210" s="64"/>
    </row>
    <row r="211" spans="1:3" s="439" customFormat="1">
      <c r="A211" s="445" t="s">
        <v>449</v>
      </c>
      <c r="B211" s="63" t="s">
        <v>334</v>
      </c>
      <c r="C211" s="64"/>
    </row>
    <row r="212" spans="1:3" s="439" customFormat="1">
      <c r="A212" s="445" t="s">
        <v>449</v>
      </c>
      <c r="B212" s="63" t="s">
        <v>311</v>
      </c>
      <c r="C212" s="64"/>
    </row>
    <row r="213" spans="1:3" s="439" customFormat="1">
      <c r="A213" s="445" t="s">
        <v>449</v>
      </c>
      <c r="B213" s="63" t="s">
        <v>335</v>
      </c>
      <c r="C213" s="64"/>
    </row>
    <row r="214" spans="1:3" s="439" customFormat="1">
      <c r="A214" s="445" t="s">
        <v>449</v>
      </c>
      <c r="B214" s="63" t="s">
        <v>336</v>
      </c>
      <c r="C214" s="64"/>
    </row>
    <row r="215" spans="1:3" s="439" customFormat="1">
      <c r="A215" s="445" t="s">
        <v>449</v>
      </c>
      <c r="B215" s="63" t="s">
        <v>337</v>
      </c>
      <c r="C215" s="64"/>
    </row>
    <row r="216" spans="1:3" s="439" customFormat="1">
      <c r="A216" s="445" t="s">
        <v>449</v>
      </c>
      <c r="B216" s="63" t="s">
        <v>338</v>
      </c>
      <c r="C216" s="64"/>
    </row>
    <row r="217" spans="1:3" s="439" customFormat="1">
      <c r="A217" s="445" t="s">
        <v>449</v>
      </c>
      <c r="B217" s="62" t="s">
        <v>259</v>
      </c>
      <c r="C217" s="64"/>
    </row>
    <row r="218" spans="1:3" s="439" customFormat="1">
      <c r="A218" s="445" t="s">
        <v>449</v>
      </c>
      <c r="B218" s="63" t="s">
        <v>339</v>
      </c>
      <c r="C218" s="64"/>
    </row>
    <row r="219" spans="1:3" s="439" customFormat="1">
      <c r="A219" s="445" t="s">
        <v>449</v>
      </c>
      <c r="B219" s="63" t="s">
        <v>340</v>
      </c>
      <c r="C219" s="64"/>
    </row>
    <row r="220" spans="1:3" s="439" customFormat="1">
      <c r="A220" s="445" t="s">
        <v>449</v>
      </c>
      <c r="B220" s="63" t="s">
        <v>315</v>
      </c>
      <c r="C220" s="64"/>
    </row>
    <row r="221" spans="1:3" s="439" customFormat="1">
      <c r="A221" s="445" t="s">
        <v>449</v>
      </c>
      <c r="B221" s="63" t="s">
        <v>317</v>
      </c>
      <c r="C221" s="64"/>
    </row>
    <row r="222" spans="1:3" s="439" customFormat="1">
      <c r="A222" s="445" t="s">
        <v>449</v>
      </c>
      <c r="B222" s="63" t="s">
        <v>341</v>
      </c>
      <c r="C222" s="64"/>
    </row>
    <row r="223" spans="1:3" s="439" customFormat="1">
      <c r="A223" s="445" t="s">
        <v>449</v>
      </c>
      <c r="B223" s="63" t="s">
        <v>321</v>
      </c>
      <c r="C223" s="64"/>
    </row>
    <row r="224" spans="1:3" s="439" customFormat="1">
      <c r="A224" s="445" t="s">
        <v>449</v>
      </c>
      <c r="B224" s="63" t="s">
        <v>365</v>
      </c>
      <c r="C224" s="64"/>
    </row>
    <row r="225" spans="1:3" s="439" customFormat="1">
      <c r="A225" s="445" t="s">
        <v>449</v>
      </c>
      <c r="B225" s="63" t="s">
        <v>322</v>
      </c>
      <c r="C225" s="64"/>
    </row>
    <row r="226" spans="1:3" s="439" customFormat="1">
      <c r="A226" s="445" t="s">
        <v>449</v>
      </c>
      <c r="B226" s="62" t="s">
        <v>323</v>
      </c>
      <c r="C226" s="64"/>
    </row>
    <row r="227" spans="1:3" s="439" customFormat="1">
      <c r="A227" s="445" t="s">
        <v>449</v>
      </c>
      <c r="B227" s="63" t="s">
        <v>324</v>
      </c>
      <c r="C227" s="64"/>
    </row>
    <row r="228" spans="1:3" s="439" customFormat="1">
      <c r="A228" s="445" t="s">
        <v>449</v>
      </c>
      <c r="B228" s="63" t="s">
        <v>325</v>
      </c>
      <c r="C228" s="64"/>
    </row>
    <row r="229" spans="1:3" s="439" customFormat="1">
      <c r="A229" s="445" t="s">
        <v>449</v>
      </c>
      <c r="B229" s="63" t="s">
        <v>326</v>
      </c>
      <c r="C229" s="64"/>
    </row>
    <row r="230" spans="1:3" s="439" customFormat="1">
      <c r="A230" s="445" t="s">
        <v>449</v>
      </c>
      <c r="B230" s="63" t="s">
        <v>327</v>
      </c>
      <c r="C230" s="64"/>
    </row>
    <row r="231" spans="1:3" s="439" customFormat="1">
      <c r="A231" s="445" t="s">
        <v>449</v>
      </c>
      <c r="B231" s="63" t="s">
        <v>328</v>
      </c>
      <c r="C231" s="64"/>
    </row>
    <row r="232" spans="1:3" s="439" customFormat="1">
      <c r="A232" s="445" t="s">
        <v>449</v>
      </c>
      <c r="B232" s="63" t="s">
        <v>313</v>
      </c>
      <c r="C232" s="64"/>
    </row>
    <row r="233" spans="1:3" s="439" customFormat="1">
      <c r="A233" s="445" t="s">
        <v>449</v>
      </c>
      <c r="B233" s="63" t="s">
        <v>342</v>
      </c>
      <c r="C233" s="64"/>
    </row>
    <row r="234" spans="1:3" s="439" customFormat="1">
      <c r="A234" s="445" t="s">
        <v>449</v>
      </c>
      <c r="B234" s="63" t="s">
        <v>319</v>
      </c>
      <c r="C234" s="64"/>
    </row>
    <row r="235" spans="1:3" s="439" customFormat="1">
      <c r="A235" s="445" t="s">
        <v>449</v>
      </c>
      <c r="B235" s="63" t="s">
        <v>343</v>
      </c>
      <c r="C235" s="64"/>
    </row>
    <row r="236" spans="1:3" s="439" customFormat="1" ht="112.5">
      <c r="A236" s="445" t="s">
        <v>449</v>
      </c>
      <c r="B236" s="63" t="s">
        <v>344</v>
      </c>
      <c r="C236" s="64" t="s">
        <v>451</v>
      </c>
    </row>
    <row r="237" spans="1:3" s="439" customFormat="1">
      <c r="A237" s="117" t="s">
        <v>50</v>
      </c>
      <c r="B237" s="63" t="s">
        <v>51</v>
      </c>
      <c r="C237" s="64"/>
    </row>
    <row r="238" spans="1:3" s="439" customFormat="1">
      <c r="A238" s="117" t="s">
        <v>50</v>
      </c>
      <c r="B238" s="63" t="s">
        <v>263</v>
      </c>
      <c r="C238" s="64"/>
    </row>
    <row r="239" spans="1:3" s="439" customFormat="1">
      <c r="A239" s="117" t="s">
        <v>69</v>
      </c>
      <c r="B239" s="63" t="s">
        <v>70</v>
      </c>
      <c r="C239" s="64" t="s">
        <v>95</v>
      </c>
    </row>
    <row r="240" spans="1:3">
      <c r="A240" s="116" t="s">
        <v>73</v>
      </c>
      <c r="B240" s="63" t="s">
        <v>76</v>
      </c>
      <c r="C240" s="64"/>
    </row>
    <row r="241" spans="1:3">
      <c r="A241" s="116" t="s">
        <v>73</v>
      </c>
      <c r="B241" s="63" t="s">
        <v>77</v>
      </c>
      <c r="C241" s="64"/>
    </row>
    <row r="242" spans="1:3">
      <c r="A242" s="119" t="s">
        <v>73</v>
      </c>
      <c r="B242" s="65" t="s">
        <v>190</v>
      </c>
      <c r="C242" s="66"/>
    </row>
    <row r="243" spans="1:3">
      <c r="A243" s="118" t="s">
        <v>73</v>
      </c>
      <c r="B243" s="65" t="s">
        <v>456</v>
      </c>
      <c r="C243" s="66"/>
    </row>
    <row r="244" spans="1:3">
      <c r="A244" s="116" t="s">
        <v>73</v>
      </c>
      <c r="B244" s="63" t="s">
        <v>78</v>
      </c>
      <c r="C244" s="64"/>
    </row>
    <row r="245" spans="1:3">
      <c r="A245" s="116" t="s">
        <v>73</v>
      </c>
      <c r="B245" s="63" t="s">
        <v>298</v>
      </c>
      <c r="C245" s="64"/>
    </row>
    <row r="246" spans="1:3">
      <c r="A246" s="118" t="s">
        <v>73</v>
      </c>
      <c r="B246" s="65" t="s">
        <v>80</v>
      </c>
      <c r="C246" s="66"/>
    </row>
    <row r="247" spans="1:3">
      <c r="A247" s="116" t="s">
        <v>73</v>
      </c>
      <c r="B247" s="63" t="s">
        <v>452</v>
      </c>
      <c r="C247" s="64"/>
    </row>
    <row r="248" spans="1:3">
      <c r="A248" s="116" t="s">
        <v>73</v>
      </c>
      <c r="B248" s="63" t="s">
        <v>79</v>
      </c>
      <c r="C248" s="64" t="s">
        <v>299</v>
      </c>
    </row>
    <row r="249" spans="1:3">
      <c r="A249" s="118" t="s">
        <v>73</v>
      </c>
      <c r="B249" s="65" t="s">
        <v>81</v>
      </c>
      <c r="C249" s="66"/>
    </row>
    <row r="250" spans="1:3">
      <c r="A250" s="118" t="s">
        <v>73</v>
      </c>
      <c r="B250" s="65" t="s">
        <v>300</v>
      </c>
      <c r="C250" s="66"/>
    </row>
    <row r="251" spans="1:3">
      <c r="A251" s="118" t="s">
        <v>73</v>
      </c>
      <c r="B251" s="65" t="s">
        <v>75</v>
      </c>
      <c r="C251" s="66"/>
    </row>
    <row r="252" spans="1:3">
      <c r="A252" s="118" t="s">
        <v>73</v>
      </c>
      <c r="B252" s="65" t="s">
        <v>301</v>
      </c>
      <c r="C252" s="66"/>
    </row>
    <row r="253" spans="1:3">
      <c r="A253" s="119" t="s">
        <v>73</v>
      </c>
      <c r="B253" s="65" t="s">
        <v>74</v>
      </c>
      <c r="C253" s="66"/>
    </row>
    <row r="254" spans="1:3">
      <c r="A254" s="119" t="s">
        <v>73</v>
      </c>
      <c r="B254" s="65" t="s">
        <v>302</v>
      </c>
      <c r="C254" s="66"/>
    </row>
    <row r="255" spans="1:3">
      <c r="A255" s="118" t="s">
        <v>73</v>
      </c>
      <c r="B255" s="65" t="s">
        <v>303</v>
      </c>
      <c r="C255" s="66"/>
    </row>
    <row r="256" spans="1:3">
      <c r="A256" s="119" t="s">
        <v>73</v>
      </c>
      <c r="B256" s="67" t="s">
        <v>52</v>
      </c>
      <c r="C256" s="66" t="s">
        <v>35</v>
      </c>
    </row>
    <row r="257" spans="1:3">
      <c r="A257" s="119" t="s">
        <v>73</v>
      </c>
      <c r="B257" s="65" t="s">
        <v>217</v>
      </c>
      <c r="C257" s="66" t="s">
        <v>35</v>
      </c>
    </row>
    <row r="258" spans="1:3">
      <c r="A258" s="119" t="s">
        <v>73</v>
      </c>
      <c r="B258" s="65" t="s">
        <v>218</v>
      </c>
      <c r="C258" s="66" t="s">
        <v>35</v>
      </c>
    </row>
    <row r="259" spans="1:3" ht="37.5">
      <c r="A259" s="120" t="s">
        <v>53</v>
      </c>
      <c r="B259" s="69" t="s">
        <v>71</v>
      </c>
      <c r="C259" s="70" t="s">
        <v>108</v>
      </c>
    </row>
    <row r="260" spans="1:3" ht="37.5">
      <c r="A260" s="121" t="s">
        <v>53</v>
      </c>
      <c r="B260" s="69" t="s">
        <v>72</v>
      </c>
      <c r="C260" s="70" t="s">
        <v>108</v>
      </c>
    </row>
    <row r="261" spans="1:3">
      <c r="A261" s="122" t="s">
        <v>54</v>
      </c>
      <c r="B261" s="69" t="s">
        <v>105</v>
      </c>
      <c r="C261" s="70"/>
    </row>
    <row r="262" spans="1:3">
      <c r="A262" s="122" t="s">
        <v>54</v>
      </c>
      <c r="B262" s="69" t="s">
        <v>106</v>
      </c>
      <c r="C262" s="71" t="s">
        <v>110</v>
      </c>
    </row>
    <row r="263" spans="1:3">
      <c r="A263" s="122" t="s">
        <v>54</v>
      </c>
      <c r="B263" s="69" t="s">
        <v>107</v>
      </c>
      <c r="C263" s="70"/>
    </row>
    <row r="264" spans="1:3">
      <c r="A264" s="122" t="s">
        <v>54</v>
      </c>
      <c r="B264" s="69" t="s">
        <v>55</v>
      </c>
      <c r="C264" s="71" t="s">
        <v>453</v>
      </c>
    </row>
    <row r="265" spans="1:3">
      <c r="A265" s="122" t="s">
        <v>54</v>
      </c>
      <c r="B265" s="69" t="s">
        <v>5</v>
      </c>
      <c r="C265" s="70"/>
    </row>
    <row r="266" spans="1:3">
      <c r="A266" s="122" t="s">
        <v>54</v>
      </c>
      <c r="B266" s="69" t="s">
        <v>56</v>
      </c>
      <c r="C266" s="70"/>
    </row>
    <row r="267" spans="1:3">
      <c r="A267" s="122" t="s">
        <v>54</v>
      </c>
      <c r="B267" s="68" t="s">
        <v>57</v>
      </c>
      <c r="C267" s="70"/>
    </row>
    <row r="268" spans="1:3">
      <c r="A268" s="122" t="s">
        <v>54</v>
      </c>
      <c r="B268" s="68" t="s">
        <v>6</v>
      </c>
      <c r="C268" s="70"/>
    </row>
    <row r="269" spans="1:3" ht="93.75">
      <c r="A269" s="123" t="s">
        <v>58</v>
      </c>
      <c r="B269" s="68" t="s">
        <v>59</v>
      </c>
      <c r="C269" s="71" t="s">
        <v>304</v>
      </c>
    </row>
    <row r="270" spans="1:3" ht="56.25">
      <c r="A270" s="123" t="s">
        <v>58</v>
      </c>
      <c r="B270" s="69" t="s">
        <v>409</v>
      </c>
      <c r="C270" s="71" t="s">
        <v>412</v>
      </c>
    </row>
    <row r="271" spans="1:3" ht="56.25">
      <c r="A271" s="123" t="s">
        <v>58</v>
      </c>
      <c r="B271" s="69" t="s">
        <v>411</v>
      </c>
      <c r="C271" s="71" t="s">
        <v>413</v>
      </c>
    </row>
    <row r="272" spans="1:3" ht="56.25">
      <c r="A272" s="123" t="s">
        <v>58</v>
      </c>
      <c r="B272" s="69" t="s">
        <v>410</v>
      </c>
      <c r="C272" s="71" t="s">
        <v>454</v>
      </c>
    </row>
    <row r="273" spans="1:3" ht="56.25">
      <c r="A273" s="123" t="s">
        <v>58</v>
      </c>
      <c r="B273" s="68" t="s">
        <v>60</v>
      </c>
      <c r="C273" s="71" t="s">
        <v>305</v>
      </c>
    </row>
    <row r="274" spans="1:3" ht="56.25">
      <c r="A274" s="125" t="s">
        <v>290</v>
      </c>
      <c r="B274" s="68" t="s">
        <v>8</v>
      </c>
      <c r="C274" s="71" t="s">
        <v>306</v>
      </c>
    </row>
    <row r="275" spans="1:3">
      <c r="A275" s="125" t="s">
        <v>290</v>
      </c>
      <c r="B275" s="69" t="s">
        <v>189</v>
      </c>
      <c r="C275" s="71" t="s">
        <v>186</v>
      </c>
    </row>
    <row r="276" spans="1:3">
      <c r="A276" s="124" t="s">
        <v>290</v>
      </c>
      <c r="B276" s="68" t="s">
        <v>7</v>
      </c>
      <c r="C276" s="71" t="s">
        <v>185</v>
      </c>
    </row>
    <row r="277" spans="1:3" s="439" customFormat="1">
      <c r="A277" s="125" t="s">
        <v>290</v>
      </c>
      <c r="B277" s="69" t="s">
        <v>109</v>
      </c>
      <c r="C277" s="71" t="s">
        <v>110</v>
      </c>
    </row>
    <row r="278" spans="1:3" s="439" customFormat="1">
      <c r="A278" s="125" t="s">
        <v>290</v>
      </c>
      <c r="B278" s="69" t="s">
        <v>430</v>
      </c>
      <c r="C278" s="71" t="s">
        <v>110</v>
      </c>
    </row>
    <row r="279" spans="1:3" s="439" customFormat="1">
      <c r="A279" s="125" t="s">
        <v>290</v>
      </c>
      <c r="B279" s="69" t="s">
        <v>63</v>
      </c>
      <c r="C279" s="71" t="s">
        <v>110</v>
      </c>
    </row>
    <row r="280" spans="1:3" s="439" customFormat="1">
      <c r="A280" s="125" t="s">
        <v>290</v>
      </c>
      <c r="B280" s="68" t="s">
        <v>61</v>
      </c>
      <c r="C280" s="71" t="s">
        <v>110</v>
      </c>
    </row>
    <row r="281" spans="1:3" s="439" customFormat="1">
      <c r="A281" s="125" t="s">
        <v>290</v>
      </c>
      <c r="B281" s="68" t="s">
        <v>62</v>
      </c>
      <c r="C281" s="70" t="s">
        <v>110</v>
      </c>
    </row>
    <row r="282" spans="1:3" s="439" customFormat="1">
      <c r="A282" s="125" t="s">
        <v>290</v>
      </c>
      <c r="B282" s="68" t="s">
        <v>64</v>
      </c>
      <c r="C282" s="70" t="s">
        <v>110</v>
      </c>
    </row>
    <row r="283" spans="1:3" s="439" customFormat="1">
      <c r="A283" s="126" t="s">
        <v>131</v>
      </c>
      <c r="B283" s="72" t="s">
        <v>9</v>
      </c>
      <c r="C283" s="73" t="s">
        <v>65</v>
      </c>
    </row>
    <row r="284" spans="1:3">
      <c r="A284" s="126" t="s">
        <v>131</v>
      </c>
      <c r="B284" s="72" t="s">
        <v>111</v>
      </c>
      <c r="C284" s="73"/>
    </row>
    <row r="285" spans="1:3">
      <c r="A285" s="126" t="s">
        <v>131</v>
      </c>
      <c r="B285" s="72" t="s">
        <v>10</v>
      </c>
      <c r="C285" s="73"/>
    </row>
    <row r="286" spans="1:3" ht="56.25">
      <c r="A286" s="126" t="s">
        <v>131</v>
      </c>
      <c r="B286" s="72" t="s">
        <v>134</v>
      </c>
      <c r="C286" s="73" t="s">
        <v>455</v>
      </c>
    </row>
    <row r="287" spans="1:3" ht="56.25">
      <c r="A287" s="126" t="s">
        <v>131</v>
      </c>
      <c r="B287" s="72" t="s">
        <v>132</v>
      </c>
      <c r="C287" s="73" t="s">
        <v>455</v>
      </c>
    </row>
    <row r="288" spans="1:3" ht="56.25">
      <c r="A288" s="126" t="s">
        <v>131</v>
      </c>
      <c r="B288" s="72" t="s">
        <v>133</v>
      </c>
      <c r="C288" s="73" t="s">
        <v>455</v>
      </c>
    </row>
    <row r="289" spans="1:3">
      <c r="A289" s="127" t="s">
        <v>308</v>
      </c>
      <c r="B289" s="69" t="s">
        <v>187</v>
      </c>
      <c r="C289" s="70" t="s">
        <v>124</v>
      </c>
    </row>
    <row r="290" spans="1:3">
      <c r="A290" s="128" t="s">
        <v>307</v>
      </c>
      <c r="B290" s="68" t="s">
        <v>123</v>
      </c>
      <c r="C290" s="70" t="s">
        <v>124</v>
      </c>
    </row>
    <row r="291" spans="1:3">
      <c r="A291" s="128" t="s">
        <v>307</v>
      </c>
      <c r="B291" s="68" t="s">
        <v>125</v>
      </c>
      <c r="C291" s="70" t="s">
        <v>126</v>
      </c>
    </row>
    <row r="292" spans="1:3">
      <c r="A292" s="129" t="s">
        <v>307</v>
      </c>
      <c r="B292" s="67" t="s">
        <v>127</v>
      </c>
      <c r="C292" s="67" t="s">
        <v>128</v>
      </c>
    </row>
    <row r="293" spans="1:3">
      <c r="A293" s="129" t="s">
        <v>307</v>
      </c>
      <c r="B293" s="67" t="s">
        <v>129</v>
      </c>
      <c r="C293" s="67" t="s">
        <v>130</v>
      </c>
    </row>
  </sheetData>
  <sheetProtection autoFilter="0"/>
  <autoFilter ref="A1:C293" xr:uid="{00000000-0009-0000-0000-00000C000000}"/>
  <phoneticPr fontId="12"/>
  <pageMargins left="0.78740157480314965" right="0.78740157480314965" top="0.78740157480314965" bottom="0.78740157480314965" header="0.31496062992125984" footer="0.78740157480314965"/>
  <pageSetup paperSize="9" scale="56" orientation="portrait" r:id="rId1"/>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6"/>
  <sheetViews>
    <sheetView workbookViewId="0">
      <selection activeCell="B210" sqref="B210"/>
    </sheetView>
  </sheetViews>
  <sheetFormatPr defaultRowHeight="18.75"/>
  <cols>
    <col min="1" max="5" width="11.875" customWidth="1"/>
    <col min="6" max="6" width="20.875" customWidth="1"/>
    <col min="7" max="7" width="14.375" customWidth="1"/>
  </cols>
  <sheetData>
    <row r="1" spans="1:7" ht="94.5">
      <c r="A1" s="4" t="s">
        <v>210</v>
      </c>
      <c r="B1" s="4" t="s">
        <v>211</v>
      </c>
      <c r="C1" s="4" t="s">
        <v>400</v>
      </c>
      <c r="D1" s="4" t="s">
        <v>402</v>
      </c>
      <c r="E1" s="4" t="s">
        <v>401</v>
      </c>
      <c r="F1" s="4" t="s">
        <v>433</v>
      </c>
      <c r="G1" s="4" t="s">
        <v>212</v>
      </c>
    </row>
    <row r="2" spans="1:7">
      <c r="A2" s="3"/>
      <c r="B2" s="3"/>
      <c r="C2" s="3"/>
      <c r="D2" s="3"/>
      <c r="E2" s="3"/>
      <c r="F2" s="3"/>
    </row>
    <row r="3" spans="1:7">
      <c r="A3" s="3"/>
      <c r="B3" s="3"/>
      <c r="C3" s="3"/>
      <c r="D3" s="3"/>
      <c r="E3" s="3"/>
    </row>
    <row r="4" spans="1:7">
      <c r="A4" s="3" t="s">
        <v>238</v>
      </c>
      <c r="B4" s="3" t="s">
        <v>239</v>
      </c>
      <c r="C4" s="3" t="s">
        <v>240</v>
      </c>
      <c r="D4" s="3" t="s">
        <v>240</v>
      </c>
      <c r="E4" s="3" t="s">
        <v>240</v>
      </c>
      <c r="F4" s="3" t="s">
        <v>241</v>
      </c>
      <c r="G4" s="138" t="s">
        <v>405</v>
      </c>
    </row>
    <row r="5" spans="1:7">
      <c r="A5" s="3" t="s">
        <v>213</v>
      </c>
      <c r="B5" s="3" t="s">
        <v>191</v>
      </c>
      <c r="C5" s="3" t="s">
        <v>192</v>
      </c>
      <c r="D5" s="3" t="s">
        <v>192</v>
      </c>
      <c r="E5" s="3" t="s">
        <v>192</v>
      </c>
      <c r="F5" s="3" t="s">
        <v>193</v>
      </c>
      <c r="G5" s="138" t="s">
        <v>406</v>
      </c>
    </row>
    <row r="6" spans="1:7">
      <c r="A6" s="3" t="s">
        <v>245</v>
      </c>
      <c r="B6" s="3" t="s">
        <v>243</v>
      </c>
      <c r="C6" s="3" t="s">
        <v>244</v>
      </c>
      <c r="D6" s="3" t="s">
        <v>244</v>
      </c>
      <c r="E6" s="3" t="s">
        <v>244</v>
      </c>
      <c r="F6" s="3" t="s">
        <v>246</v>
      </c>
    </row>
    <row r="7" spans="1:7">
      <c r="A7" s="3" t="s">
        <v>194</v>
      </c>
      <c r="B7" s="3" t="s">
        <v>195</v>
      </c>
      <c r="C7" s="3" t="s">
        <v>214</v>
      </c>
      <c r="D7" s="3" t="s">
        <v>214</v>
      </c>
      <c r="E7" s="3" t="s">
        <v>214</v>
      </c>
      <c r="F7" s="3" t="s">
        <v>196</v>
      </c>
    </row>
    <row r="8" spans="1:7">
      <c r="A8" s="3" t="s">
        <v>219</v>
      </c>
      <c r="B8" s="3" t="s">
        <v>197</v>
      </c>
      <c r="C8" s="3" t="s">
        <v>197</v>
      </c>
      <c r="D8" s="3" t="s">
        <v>197</v>
      </c>
      <c r="E8" s="3" t="s">
        <v>197</v>
      </c>
      <c r="F8" s="3" t="s">
        <v>198</v>
      </c>
    </row>
    <row r="9" spans="1:7">
      <c r="A9" s="3" t="s">
        <v>220</v>
      </c>
      <c r="B9" s="3"/>
      <c r="C9" s="3"/>
      <c r="E9" s="3"/>
      <c r="F9" s="3" t="s">
        <v>199</v>
      </c>
    </row>
    <row r="10" spans="1:7">
      <c r="A10" s="3"/>
      <c r="B10" s="3"/>
      <c r="C10" s="3"/>
      <c r="E10" s="3"/>
      <c r="F10" s="3" t="s">
        <v>200</v>
      </c>
    </row>
    <row r="11" spans="1:7">
      <c r="A11" s="3"/>
      <c r="B11" s="3"/>
      <c r="C11" s="3"/>
      <c r="E11" s="3"/>
      <c r="F11" s="3" t="s">
        <v>201</v>
      </c>
    </row>
    <row r="12" spans="1:7">
      <c r="A12" s="3"/>
      <c r="B12" s="3"/>
      <c r="C12" s="3"/>
      <c r="E12" s="3"/>
      <c r="F12" s="3" t="s">
        <v>202</v>
      </c>
    </row>
    <row r="13" spans="1:7">
      <c r="A13" s="3"/>
      <c r="B13" s="3"/>
      <c r="C13" s="3"/>
      <c r="E13" s="3"/>
      <c r="F13" s="3" t="s">
        <v>203</v>
      </c>
    </row>
    <row r="14" spans="1:7">
      <c r="A14" s="3"/>
      <c r="B14" s="3"/>
      <c r="C14" s="3"/>
      <c r="E14" s="3"/>
      <c r="F14" s="3" t="s">
        <v>204</v>
      </c>
    </row>
    <row r="15" spans="1:7">
      <c r="A15" s="3"/>
      <c r="B15" s="3"/>
      <c r="C15" s="3"/>
      <c r="E15" s="3"/>
      <c r="F15" s="3" t="s">
        <v>205</v>
      </c>
    </row>
    <row r="16" spans="1:7">
      <c r="A16" s="3"/>
      <c r="B16" s="3"/>
      <c r="C16" s="3"/>
      <c r="E16" s="3"/>
      <c r="F16" s="3" t="s">
        <v>206</v>
      </c>
    </row>
    <row r="17" spans="1:6">
      <c r="A17" s="3"/>
      <c r="B17" s="3"/>
      <c r="C17" s="3"/>
      <c r="E17" s="3"/>
      <c r="F17" s="3" t="s">
        <v>207</v>
      </c>
    </row>
    <row r="18" spans="1:6">
      <c r="A18" s="3"/>
      <c r="B18" s="3"/>
      <c r="C18" s="3"/>
      <c r="E18" s="3"/>
      <c r="F18" s="4" t="s">
        <v>208</v>
      </c>
    </row>
    <row r="19" spans="1:6">
      <c r="A19" s="4"/>
      <c r="B19" s="4"/>
      <c r="C19" s="4"/>
      <c r="E19" s="3"/>
      <c r="F19" s="4" t="s">
        <v>209</v>
      </c>
    </row>
    <row r="20" spans="1:6">
      <c r="A20" s="4"/>
      <c r="B20" s="4"/>
      <c r="C20" s="4"/>
      <c r="D20" s="3"/>
      <c r="E20" s="4"/>
    </row>
    <row r="21" spans="1:6">
      <c r="F21" s="141">
        <v>300</v>
      </c>
    </row>
    <row r="22" spans="1:6">
      <c r="F22" s="141">
        <v>500</v>
      </c>
    </row>
    <row r="23" spans="1:6">
      <c r="F23" s="142">
        <v>1000</v>
      </c>
    </row>
    <row r="24" spans="1:6">
      <c r="F24" s="143">
        <v>2000</v>
      </c>
    </row>
    <row r="25" spans="1:6">
      <c r="F25" s="143">
        <v>4000</v>
      </c>
    </row>
    <row r="26" spans="1:6">
      <c r="F26" s="143"/>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A3E4-A6B8-451C-A5DC-EBC6EE21BB3A}">
  <sheetPr>
    <pageSetUpPr fitToPage="1"/>
  </sheetPr>
  <dimension ref="A1:V66"/>
  <sheetViews>
    <sheetView view="pageBreakPreview" zoomScale="80" zoomScaleNormal="80" zoomScaleSheetLayoutView="80" workbookViewId="0"/>
  </sheetViews>
  <sheetFormatPr defaultColWidth="9" defaultRowHeight="13.5"/>
  <cols>
    <col min="1" max="1" width="5.875" style="3" customWidth="1"/>
    <col min="2" max="2" width="19.625" style="3" customWidth="1"/>
    <col min="3" max="3" width="22.375" style="3" customWidth="1"/>
    <col min="4" max="4" width="11.25" style="3" customWidth="1"/>
    <col min="5" max="5" width="20.625" style="3" customWidth="1"/>
    <col min="6" max="6" width="24" style="3" customWidth="1"/>
    <col min="7" max="7" width="7.75" style="3" customWidth="1"/>
    <col min="8" max="8" width="8.625" style="3" customWidth="1"/>
    <col min="9" max="9" width="12.875" style="3" customWidth="1"/>
    <col min="10" max="10" width="8.5" style="3" customWidth="1"/>
    <col min="11" max="11" width="3.125" style="3" customWidth="1"/>
    <col min="12" max="12" width="11.375" style="3" customWidth="1"/>
    <col min="13" max="13" width="60.6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4" ht="23.25" customHeight="1"/>
    <row r="2" spans="1:14" ht="21.95" customHeight="1">
      <c r="A2" s="427"/>
      <c r="B2" s="162" t="s">
        <v>460</v>
      </c>
      <c r="N2" s="3"/>
    </row>
    <row r="3" spans="1:14" ht="29.25" customHeight="1">
      <c r="A3" s="163"/>
      <c r="B3" s="162" t="s">
        <v>461</v>
      </c>
      <c r="L3" s="164"/>
      <c r="M3" s="164"/>
    </row>
    <row r="4" spans="1:14" s="164" customFormat="1" ht="58.5" customHeight="1">
      <c r="A4" s="576" t="s">
        <v>462</v>
      </c>
      <c r="B4" s="576"/>
      <c r="C4" s="576"/>
      <c r="D4" s="576"/>
      <c r="E4" s="576"/>
      <c r="F4" s="576"/>
      <c r="G4" s="576"/>
      <c r="H4" s="576"/>
      <c r="I4" s="576"/>
      <c r="J4" s="576"/>
      <c r="N4" s="165"/>
    </row>
    <row r="5" spans="1:14" s="164" customFormat="1" ht="21">
      <c r="A5" s="166"/>
      <c r="B5" s="167"/>
      <c r="C5" s="167"/>
      <c r="D5" s="167"/>
      <c r="E5" s="167"/>
      <c r="F5" s="167"/>
      <c r="G5" s="167"/>
      <c r="H5" s="577" t="s">
        <v>465</v>
      </c>
      <c r="I5" s="577"/>
      <c r="J5" s="577"/>
      <c r="K5" s="218"/>
      <c r="L5" s="219"/>
      <c r="N5" s="452"/>
    </row>
    <row r="6" spans="1:14" s="164" customFormat="1" ht="21" customHeight="1">
      <c r="A6" s="166"/>
      <c r="B6" s="162" t="s">
        <v>466</v>
      </c>
      <c r="N6" s="165"/>
    </row>
    <row r="7" spans="1:14" s="164" customFormat="1" ht="11.25" customHeight="1">
      <c r="A7" s="166"/>
      <c r="N7" s="165"/>
    </row>
    <row r="8" spans="1:14" s="164" customFormat="1" ht="44.25" customHeight="1">
      <c r="A8" s="453"/>
      <c r="B8" s="578" t="s">
        <v>467</v>
      </c>
      <c r="C8" s="578"/>
      <c r="D8" s="578"/>
      <c r="E8" s="578"/>
      <c r="F8" s="578"/>
      <c r="G8" s="578"/>
      <c r="H8" s="578"/>
      <c r="I8" s="578"/>
      <c r="J8" s="578"/>
      <c r="N8" s="165"/>
    </row>
    <row r="9" spans="1:14" s="164" customFormat="1" ht="12.75" customHeight="1">
      <c r="A9" s="579"/>
      <c r="B9" s="579"/>
      <c r="C9" s="579"/>
      <c r="D9" s="579"/>
      <c r="E9" s="579"/>
      <c r="F9" s="579"/>
      <c r="G9" s="579"/>
      <c r="H9" s="579"/>
      <c r="I9" s="579"/>
      <c r="J9" s="579"/>
      <c r="N9" s="165"/>
    </row>
    <row r="10" spans="1:14" ht="57" customHeight="1">
      <c r="A10" s="580" t="s">
        <v>434</v>
      </c>
      <c r="B10" s="581"/>
      <c r="C10" s="582" t="s">
        <v>433</v>
      </c>
      <c r="D10" s="583"/>
      <c r="E10" s="584"/>
      <c r="F10" s="168" t="s">
        <v>66</v>
      </c>
      <c r="G10" s="585"/>
      <c r="H10" s="586"/>
      <c r="I10" s="586"/>
      <c r="J10" s="587"/>
      <c r="K10" s="169"/>
    </row>
    <row r="11" spans="1:14" ht="36" customHeight="1">
      <c r="A11" s="594" t="s">
        <v>423</v>
      </c>
      <c r="B11" s="171" t="s">
        <v>269</v>
      </c>
      <c r="C11" s="145"/>
      <c r="D11" s="168" t="s">
        <v>2</v>
      </c>
      <c r="E11" s="145"/>
      <c r="F11" s="597"/>
      <c r="G11" s="598"/>
      <c r="H11" s="598"/>
      <c r="I11" s="598"/>
      <c r="J11" s="599"/>
      <c r="K11" s="170"/>
      <c r="N11" s="172"/>
    </row>
    <row r="12" spans="1:14" ht="12" customHeight="1">
      <c r="A12" s="595"/>
      <c r="B12" s="600" t="s">
        <v>407</v>
      </c>
      <c r="C12" s="173" t="s">
        <v>40</v>
      </c>
      <c r="D12" s="601" t="s">
        <v>458</v>
      </c>
      <c r="E12" s="602"/>
      <c r="F12" s="602"/>
      <c r="G12" s="602"/>
      <c r="H12" s="602"/>
      <c r="I12" s="602"/>
      <c r="J12" s="603"/>
      <c r="K12" s="170"/>
      <c r="N12" s="172"/>
    </row>
    <row r="13" spans="1:14" ht="33.75" customHeight="1">
      <c r="A13" s="595"/>
      <c r="B13" s="600"/>
      <c r="C13" s="159"/>
      <c r="D13" s="604"/>
      <c r="E13" s="605"/>
      <c r="F13" s="605"/>
      <c r="G13" s="605"/>
      <c r="H13" s="605"/>
      <c r="I13" s="605"/>
      <c r="J13" s="606"/>
      <c r="K13" s="170"/>
      <c r="L13" s="588"/>
      <c r="M13" s="589"/>
      <c r="N13" s="172"/>
    </row>
    <row r="14" spans="1:14" ht="35.25" customHeight="1">
      <c r="A14" s="595"/>
      <c r="B14" s="174" t="s">
        <v>408</v>
      </c>
      <c r="C14" s="590"/>
      <c r="D14" s="591"/>
      <c r="E14" s="591"/>
      <c r="F14" s="591"/>
      <c r="G14" s="591"/>
      <c r="H14" s="591"/>
      <c r="I14" s="591"/>
      <c r="J14" s="592"/>
      <c r="K14" s="170"/>
      <c r="L14" s="589"/>
      <c r="M14" s="589"/>
      <c r="N14" s="172"/>
    </row>
    <row r="15" spans="1:14" ht="35.25" customHeight="1">
      <c r="A15" s="595"/>
      <c r="B15" s="168" t="s">
        <v>3</v>
      </c>
      <c r="C15" s="593"/>
      <c r="D15" s="593"/>
      <c r="E15" s="593"/>
      <c r="F15" s="593"/>
      <c r="G15" s="593"/>
      <c r="H15" s="593"/>
      <c r="I15" s="593"/>
      <c r="J15" s="593"/>
      <c r="K15" s="170"/>
      <c r="L15" s="589"/>
      <c r="M15" s="589"/>
      <c r="N15" s="172"/>
    </row>
    <row r="16" spans="1:14" ht="35.25" customHeight="1">
      <c r="A16" s="595"/>
      <c r="B16" s="168" t="s">
        <v>4</v>
      </c>
      <c r="C16" s="593"/>
      <c r="D16" s="593"/>
      <c r="E16" s="593"/>
      <c r="F16" s="593"/>
      <c r="G16" s="593"/>
      <c r="H16" s="593"/>
      <c r="I16" s="593"/>
      <c r="J16" s="593"/>
      <c r="K16" s="170"/>
      <c r="L16" s="589"/>
      <c r="M16" s="589"/>
      <c r="N16" s="172"/>
    </row>
    <row r="17" spans="1:21" ht="35.25" hidden="1" customHeight="1">
      <c r="A17" s="596"/>
      <c r="B17" s="175" t="s">
        <v>427</v>
      </c>
      <c r="C17" s="593"/>
      <c r="D17" s="593"/>
      <c r="E17" s="593"/>
      <c r="F17" s="593"/>
      <c r="G17" s="593"/>
      <c r="H17" s="593"/>
      <c r="I17" s="593"/>
      <c r="J17" s="593"/>
      <c r="K17" s="170"/>
      <c r="L17" s="589"/>
      <c r="M17" s="589"/>
      <c r="N17" s="172"/>
    </row>
    <row r="18" spans="1:21" ht="35.25" customHeight="1">
      <c r="A18" s="594" t="s">
        <v>428</v>
      </c>
      <c r="B18" s="176" t="s">
        <v>424</v>
      </c>
      <c r="C18" s="607"/>
      <c r="D18" s="608"/>
      <c r="E18" s="175" t="s">
        <v>234</v>
      </c>
      <c r="F18" s="607"/>
      <c r="G18" s="609"/>
      <c r="H18" s="609"/>
      <c r="I18" s="609"/>
      <c r="J18" s="610"/>
      <c r="K18" s="5"/>
      <c r="L18" s="589"/>
      <c r="M18" s="589"/>
      <c r="N18" s="172"/>
    </row>
    <row r="19" spans="1:21" ht="35.25" customHeight="1">
      <c r="A19" s="595"/>
      <c r="B19" s="177" t="s">
        <v>264</v>
      </c>
      <c r="C19" s="611"/>
      <c r="D19" s="612"/>
      <c r="E19" s="175" t="s">
        <v>233</v>
      </c>
      <c r="F19" s="607"/>
      <c r="G19" s="609"/>
      <c r="H19" s="609"/>
      <c r="I19" s="609"/>
      <c r="J19" s="610"/>
      <c r="K19" s="5"/>
      <c r="N19" s="178"/>
    </row>
    <row r="20" spans="1:21" ht="35.25" customHeight="1">
      <c r="A20" s="596"/>
      <c r="B20" s="179" t="s">
        <v>425</v>
      </c>
      <c r="C20" s="613"/>
      <c r="D20" s="614"/>
      <c r="E20" s="175" t="s">
        <v>426</v>
      </c>
      <c r="F20" s="607"/>
      <c r="G20" s="609"/>
      <c r="H20" s="609"/>
      <c r="I20" s="609"/>
      <c r="J20" s="610"/>
      <c r="N20" s="178"/>
    </row>
    <row r="21" spans="1:21" ht="21.75" customHeight="1">
      <c r="A21" s="594" t="s">
        <v>297</v>
      </c>
      <c r="B21" s="180" t="s">
        <v>0</v>
      </c>
      <c r="C21" s="632"/>
      <c r="D21" s="632"/>
      <c r="E21" s="632"/>
      <c r="F21" s="632"/>
      <c r="G21" s="632"/>
      <c r="H21" s="632"/>
      <c r="I21" s="632"/>
      <c r="J21" s="632"/>
    </row>
    <row r="22" spans="1:21" ht="55.5" customHeight="1">
      <c r="A22" s="630"/>
      <c r="B22" s="181" t="s">
        <v>1</v>
      </c>
      <c r="C22" s="633"/>
      <c r="D22" s="633"/>
      <c r="E22" s="633"/>
      <c r="F22" s="633"/>
      <c r="G22" s="633"/>
      <c r="H22" s="633"/>
      <c r="I22" s="633"/>
      <c r="J22" s="633"/>
      <c r="L22" s="615"/>
      <c r="M22" s="615"/>
    </row>
    <row r="23" spans="1:21" ht="18.75">
      <c r="A23" s="630"/>
      <c r="B23" s="616" t="s">
        <v>139</v>
      </c>
      <c r="C23" s="182" t="s">
        <v>38</v>
      </c>
      <c r="D23" s="183"/>
      <c r="E23" s="184" t="s">
        <v>39</v>
      </c>
      <c r="F23" s="580" t="s">
        <v>41</v>
      </c>
      <c r="G23" s="617"/>
      <c r="H23" s="185" t="s">
        <v>224</v>
      </c>
      <c r="I23" s="186" t="s">
        <v>42</v>
      </c>
      <c r="J23" s="187"/>
    </row>
    <row r="24" spans="1:21" ht="36" customHeight="1">
      <c r="A24" s="630"/>
      <c r="B24" s="616"/>
      <c r="C24" s="426"/>
      <c r="D24" s="183" t="s">
        <v>14</v>
      </c>
      <c r="E24" s="423"/>
      <c r="F24" s="618"/>
      <c r="G24" s="619"/>
      <c r="H24" s="424"/>
      <c r="I24" s="425"/>
      <c r="J24" s="422"/>
      <c r="K24" s="5"/>
      <c r="L24" s="620"/>
      <c r="M24" s="620"/>
    </row>
    <row r="25" spans="1:21" ht="18.2" customHeight="1">
      <c r="A25" s="630"/>
      <c r="B25" s="616"/>
      <c r="C25" s="146"/>
      <c r="D25" s="188" t="s">
        <v>225</v>
      </c>
      <c r="E25" s="147"/>
      <c r="F25" s="621"/>
      <c r="G25" s="622"/>
      <c r="H25" s="144"/>
      <c r="I25" s="623"/>
      <c r="J25" s="624"/>
      <c r="K25" s="5"/>
      <c r="L25" s="588"/>
      <c r="M25" s="588"/>
      <c r="N25" s="5"/>
      <c r="O25" s="4"/>
      <c r="P25" s="4"/>
      <c r="Q25" s="4"/>
      <c r="R25" s="4"/>
      <c r="S25" s="4"/>
      <c r="T25" s="4"/>
      <c r="U25" s="4"/>
    </row>
    <row r="26" spans="1:21" ht="18.2" customHeight="1">
      <c r="A26" s="630"/>
      <c r="B26" s="616"/>
      <c r="C26" s="148"/>
      <c r="D26" s="189" t="s">
        <v>225</v>
      </c>
      <c r="E26" s="149"/>
      <c r="F26" s="627"/>
      <c r="G26" s="629"/>
      <c r="H26" s="150"/>
      <c r="I26" s="625"/>
      <c r="J26" s="626"/>
      <c r="K26" s="5"/>
      <c r="L26" s="588"/>
      <c r="M26" s="588"/>
      <c r="N26" s="178"/>
      <c r="O26" s="4"/>
      <c r="P26" s="4"/>
      <c r="Q26" s="4"/>
      <c r="R26" s="4"/>
      <c r="S26" s="4"/>
      <c r="T26" s="4"/>
      <c r="U26" s="4"/>
    </row>
    <row r="27" spans="1:21" ht="18.2" customHeight="1">
      <c r="A27" s="630"/>
      <c r="B27" s="616"/>
      <c r="C27" s="148"/>
      <c r="D27" s="189" t="s">
        <v>14</v>
      </c>
      <c r="E27" s="149"/>
      <c r="F27" s="627"/>
      <c r="G27" s="629"/>
      <c r="H27" s="150"/>
      <c r="I27" s="625"/>
      <c r="J27" s="626"/>
      <c r="K27" s="5"/>
      <c r="L27" s="588"/>
      <c r="M27" s="588"/>
      <c r="N27" s="178"/>
      <c r="O27" s="4"/>
      <c r="P27" s="4"/>
      <c r="Q27" s="4"/>
      <c r="R27" s="4"/>
      <c r="S27" s="4"/>
      <c r="T27" s="4"/>
      <c r="U27" s="4"/>
    </row>
    <row r="28" spans="1:21" ht="18.2" customHeight="1">
      <c r="A28" s="630"/>
      <c r="B28" s="616"/>
      <c r="C28" s="148"/>
      <c r="D28" s="189" t="s">
        <v>14</v>
      </c>
      <c r="E28" s="149"/>
      <c r="F28" s="627"/>
      <c r="G28" s="629"/>
      <c r="H28" s="150"/>
      <c r="I28" s="625"/>
      <c r="J28" s="626"/>
      <c r="K28" s="5"/>
      <c r="L28" s="588"/>
      <c r="M28" s="588"/>
      <c r="N28" s="634"/>
      <c r="O28" s="4"/>
      <c r="P28" s="4"/>
    </row>
    <row r="29" spans="1:21" ht="18.2" customHeight="1">
      <c r="A29" s="630"/>
      <c r="B29" s="616"/>
      <c r="C29" s="148"/>
      <c r="D29" s="189" t="s">
        <v>14</v>
      </c>
      <c r="E29" s="149"/>
      <c r="F29" s="627"/>
      <c r="G29" s="629"/>
      <c r="H29" s="150"/>
      <c r="I29" s="625"/>
      <c r="J29" s="626"/>
      <c r="K29" s="5"/>
      <c r="L29" s="588"/>
      <c r="M29" s="588"/>
      <c r="N29" s="634"/>
      <c r="O29" s="4"/>
      <c r="P29" s="4"/>
    </row>
    <row r="30" spans="1:21" ht="18.2" customHeight="1">
      <c r="A30" s="630"/>
      <c r="B30" s="616"/>
      <c r="C30" s="148"/>
      <c r="D30" s="189" t="s">
        <v>14</v>
      </c>
      <c r="E30" s="149"/>
      <c r="F30" s="627"/>
      <c r="G30" s="629"/>
      <c r="H30" s="150"/>
      <c r="I30" s="625"/>
      <c r="J30" s="626"/>
      <c r="K30" s="5"/>
      <c r="L30" s="588"/>
      <c r="M30" s="588"/>
      <c r="N30" s="634"/>
      <c r="O30" s="4"/>
      <c r="P30" s="4"/>
      <c r="Q30" s="4"/>
      <c r="R30" s="4"/>
      <c r="S30" s="4"/>
      <c r="T30" s="4"/>
      <c r="U30" s="4"/>
    </row>
    <row r="31" spans="1:21" ht="18.2" customHeight="1">
      <c r="A31" s="630"/>
      <c r="B31" s="616"/>
      <c r="C31" s="148"/>
      <c r="D31" s="189" t="s">
        <v>14</v>
      </c>
      <c r="E31" s="149"/>
      <c r="F31" s="627"/>
      <c r="G31" s="629"/>
      <c r="H31" s="150"/>
      <c r="I31" s="625"/>
      <c r="J31" s="626"/>
      <c r="K31" s="5"/>
      <c r="L31" s="588"/>
      <c r="M31" s="588"/>
      <c r="N31" s="634"/>
      <c r="O31" s="4"/>
      <c r="P31" s="4"/>
      <c r="Q31" s="4"/>
      <c r="R31" s="4"/>
      <c r="S31" s="4"/>
      <c r="T31" s="4"/>
      <c r="U31" s="4"/>
    </row>
    <row r="32" spans="1:21" ht="18.2" customHeight="1">
      <c r="A32" s="630"/>
      <c r="B32" s="616"/>
      <c r="C32" s="148"/>
      <c r="D32" s="189" t="s">
        <v>14</v>
      </c>
      <c r="E32" s="149"/>
      <c r="F32" s="627"/>
      <c r="G32" s="628"/>
      <c r="H32" s="150"/>
      <c r="I32" s="625"/>
      <c r="J32" s="626"/>
      <c r="K32" s="5"/>
      <c r="L32" s="588"/>
      <c r="M32" s="588"/>
      <c r="N32" s="634"/>
      <c r="O32" s="4"/>
      <c r="P32" s="4"/>
      <c r="Q32" s="4"/>
      <c r="R32" s="4"/>
      <c r="S32" s="4"/>
      <c r="T32" s="4"/>
      <c r="U32" s="4"/>
    </row>
    <row r="33" spans="1:22" ht="18.2" customHeight="1">
      <c r="A33" s="630"/>
      <c r="B33" s="616"/>
      <c r="C33" s="148"/>
      <c r="D33" s="189" t="s">
        <v>14</v>
      </c>
      <c r="E33" s="149"/>
      <c r="F33" s="627"/>
      <c r="G33" s="628"/>
      <c r="H33" s="150"/>
      <c r="I33" s="625"/>
      <c r="J33" s="626"/>
      <c r="K33" s="5"/>
      <c r="L33" s="588"/>
      <c r="M33" s="588"/>
      <c r="N33" s="634"/>
      <c r="O33" s="4"/>
      <c r="P33" s="4"/>
      <c r="Q33" s="4"/>
      <c r="R33" s="4"/>
      <c r="S33" s="4"/>
      <c r="T33" s="4"/>
      <c r="U33" s="4"/>
    </row>
    <row r="34" spans="1:22" ht="18.2" customHeight="1">
      <c r="A34" s="630"/>
      <c r="B34" s="616"/>
      <c r="C34" s="148"/>
      <c r="D34" s="189" t="s">
        <v>14</v>
      </c>
      <c r="E34" s="149"/>
      <c r="F34" s="627"/>
      <c r="G34" s="628"/>
      <c r="H34" s="150"/>
      <c r="I34" s="625"/>
      <c r="J34" s="626"/>
      <c r="K34" s="5"/>
      <c r="L34" s="588"/>
      <c r="M34" s="588"/>
      <c r="N34" s="634"/>
      <c r="O34" s="4"/>
      <c r="P34" s="4"/>
      <c r="Q34" s="4"/>
      <c r="R34" s="4"/>
      <c r="S34" s="4"/>
      <c r="T34" s="4"/>
      <c r="U34" s="4"/>
      <c r="V34" s="4"/>
    </row>
    <row r="35" spans="1:22" ht="18.2" customHeight="1">
      <c r="A35" s="630"/>
      <c r="B35" s="616"/>
      <c r="C35" s="148"/>
      <c r="D35" s="189" t="s">
        <v>14</v>
      </c>
      <c r="E35" s="149"/>
      <c r="F35" s="627"/>
      <c r="G35" s="628"/>
      <c r="H35" s="150"/>
      <c r="I35" s="625"/>
      <c r="J35" s="626"/>
      <c r="K35" s="5"/>
      <c r="L35" s="588"/>
      <c r="M35" s="588"/>
      <c r="N35" s="634"/>
      <c r="O35" s="4"/>
      <c r="P35" s="4"/>
      <c r="Q35" s="4"/>
      <c r="R35" s="4"/>
      <c r="S35" s="4"/>
      <c r="T35" s="4"/>
      <c r="U35" s="4"/>
      <c r="V35" s="4"/>
    </row>
    <row r="36" spans="1:22" ht="18.2" customHeight="1">
      <c r="A36" s="630"/>
      <c r="B36" s="616"/>
      <c r="C36" s="151"/>
      <c r="D36" s="190" t="s">
        <v>14</v>
      </c>
      <c r="E36" s="152"/>
      <c r="F36" s="658"/>
      <c r="G36" s="659"/>
      <c r="H36" s="449"/>
      <c r="I36" s="660"/>
      <c r="J36" s="661"/>
      <c r="K36" s="5"/>
      <c r="L36" s="588"/>
      <c r="M36" s="588"/>
      <c r="N36" s="634"/>
      <c r="O36" s="4"/>
      <c r="P36" s="4"/>
      <c r="V36" s="4"/>
    </row>
    <row r="37" spans="1:22" ht="26.85" customHeight="1">
      <c r="A37" s="630"/>
      <c r="B37" s="635" t="s">
        <v>230</v>
      </c>
      <c r="C37" s="192" t="s">
        <v>135</v>
      </c>
      <c r="D37" s="638" t="s">
        <v>136</v>
      </c>
      <c r="E37" s="639"/>
      <c r="F37" s="640" t="s">
        <v>137</v>
      </c>
      <c r="G37" s="641"/>
      <c r="H37" s="642" t="s">
        <v>138</v>
      </c>
      <c r="I37" s="642"/>
      <c r="J37" s="643"/>
      <c r="L37" s="421"/>
      <c r="N37" s="191"/>
      <c r="O37" s="4"/>
      <c r="P37" s="4"/>
      <c r="V37" s="4"/>
    </row>
    <row r="38" spans="1:22" ht="26.25" customHeight="1">
      <c r="A38" s="630"/>
      <c r="B38" s="636"/>
      <c r="C38" s="193" t="s">
        <v>250</v>
      </c>
      <c r="D38" s="194"/>
      <c r="E38" s="195">
        <v>0</v>
      </c>
      <c r="F38" s="196" t="s">
        <v>284</v>
      </c>
      <c r="G38" s="197" t="str">
        <f>IF(F38=支出!$E$20,支出!$D$20,IF(F38=支出!$E$21,支出!$D$21,IF(F38=支出!$E$22,支出!$D$22,"")))</f>
        <v/>
      </c>
      <c r="H38" s="194"/>
      <c r="I38" s="644">
        <v>0</v>
      </c>
      <c r="J38" s="645"/>
      <c r="L38" s="455"/>
    </row>
    <row r="39" spans="1:22" ht="26.25" customHeight="1">
      <c r="A39" s="630"/>
      <c r="B39" s="636"/>
      <c r="C39" s="198" t="s">
        <v>235</v>
      </c>
      <c r="D39" s="199"/>
      <c r="E39" s="200">
        <v>0</v>
      </c>
      <c r="F39" s="201" t="s">
        <v>286</v>
      </c>
      <c r="G39" s="202" t="str">
        <f>IF(F39=支出!$E$20,支出!$D$20,IF(F39=支出!$E$21,支出!$D$21,IF(F39=支出!$E$22,支出!$D$22,"")))</f>
        <v/>
      </c>
      <c r="H39" s="199"/>
      <c r="I39" s="646">
        <v>0</v>
      </c>
      <c r="J39" s="647"/>
      <c r="L39" s="455"/>
    </row>
    <row r="40" spans="1:22" ht="26.25" customHeight="1">
      <c r="A40" s="630"/>
      <c r="B40" s="636"/>
      <c r="C40" s="203" t="s">
        <v>398</v>
      </c>
      <c r="D40" s="199"/>
      <c r="E40" s="200">
        <v>0</v>
      </c>
      <c r="F40" s="201" t="s">
        <v>285</v>
      </c>
      <c r="G40" s="202" t="str">
        <f>IF(F40=支出!$E$20,支出!$D$20,IF(F40=支出!$E$21,支出!$D$21,IF(F40=支出!$E$22,支出!$D$22,"")))</f>
        <v/>
      </c>
      <c r="H40" s="199"/>
      <c r="I40" s="646">
        <v>0</v>
      </c>
      <c r="J40" s="647"/>
    </row>
    <row r="41" spans="1:22" ht="26.25" customHeight="1">
      <c r="A41" s="630"/>
      <c r="B41" s="636"/>
      <c r="C41" s="198" t="s">
        <v>251</v>
      </c>
      <c r="D41" s="199"/>
      <c r="E41" s="200">
        <v>0</v>
      </c>
      <c r="F41" s="201" t="s">
        <v>69</v>
      </c>
      <c r="G41" s="204" t="str">
        <f>IF(F41=支出!$E$20,支出!$D$20,IF(F41=支出!$E$21,支出!$D$21,IF(F41=支出!$E$22,支出!$D$22,"")))</f>
        <v/>
      </c>
      <c r="H41" s="199"/>
      <c r="I41" s="646">
        <v>0</v>
      </c>
      <c r="J41" s="647"/>
    </row>
    <row r="42" spans="1:22" ht="26.25" customHeight="1">
      <c r="A42" s="630"/>
      <c r="B42" s="636"/>
      <c r="C42" s="198" t="s">
        <v>252</v>
      </c>
      <c r="D42" s="199"/>
      <c r="E42" s="200">
        <v>0</v>
      </c>
      <c r="F42" s="201" t="s">
        <v>73</v>
      </c>
      <c r="G42" s="204" t="str">
        <f>IF(F42=支出!$E$20,支出!$D$20,IF(F42=支出!$E$21,支出!$D$21,IF(F42=支出!$E$22,支出!$D$22,"")))</f>
        <v/>
      </c>
      <c r="H42" s="199"/>
      <c r="I42" s="646">
        <v>0</v>
      </c>
      <c r="J42" s="647"/>
    </row>
    <row r="43" spans="1:22" ht="26.25" customHeight="1">
      <c r="A43" s="630"/>
      <c r="B43" s="636"/>
      <c r="C43" s="198" t="s">
        <v>253</v>
      </c>
      <c r="D43" s="199"/>
      <c r="E43" s="200">
        <v>0</v>
      </c>
      <c r="F43" s="201" t="s">
        <v>53</v>
      </c>
      <c r="G43" s="204" t="str">
        <f>IF(F43=支出!$E$20,支出!$D$20,IF(F43=支出!$E$21,支出!$D$21,IF(F43=支出!$E$22,支出!$D$22,"")))</f>
        <v/>
      </c>
      <c r="H43" s="199"/>
      <c r="I43" s="646">
        <v>0</v>
      </c>
      <c r="J43" s="647"/>
    </row>
    <row r="44" spans="1:22" ht="26.25" customHeight="1">
      <c r="A44" s="630"/>
      <c r="B44" s="636"/>
      <c r="C44" s="198" t="s">
        <v>375</v>
      </c>
      <c r="D44" s="199"/>
      <c r="E44" s="200">
        <v>0</v>
      </c>
      <c r="F44" s="201" t="s">
        <v>420</v>
      </c>
      <c r="G44" s="204" t="str">
        <f>IF(F44=支出!$E$20,支出!$D$20,IF(F44=支出!$E$21,支出!$D$21,IF(F44=支出!$E$22,支出!$D$22,"")))</f>
        <v/>
      </c>
      <c r="H44" s="199"/>
      <c r="I44" s="646">
        <v>0</v>
      </c>
      <c r="J44" s="647"/>
    </row>
    <row r="45" spans="1:22" ht="26.25" customHeight="1">
      <c r="A45" s="630"/>
      <c r="B45" s="636"/>
      <c r="C45" s="205" t="s">
        <v>254</v>
      </c>
      <c r="D45" s="206"/>
      <c r="E45" s="207">
        <v>0</v>
      </c>
      <c r="F45" s="208" t="s">
        <v>421</v>
      </c>
      <c r="G45" s="209" t="str">
        <f>IF(F45=支出!$E$20,支出!$D$20,IF(F45=支出!$E$21,支出!$D$21,IF(F45=支出!$E$22,支出!$D$22,"")))</f>
        <v/>
      </c>
      <c r="H45" s="199"/>
      <c r="I45" s="646">
        <v>0</v>
      </c>
      <c r="J45" s="647"/>
    </row>
    <row r="46" spans="1:22" ht="26.25" customHeight="1">
      <c r="A46" s="630"/>
      <c r="B46" s="636"/>
      <c r="C46" s="652" t="s">
        <v>231</v>
      </c>
      <c r="D46" s="210"/>
      <c r="E46" s="653">
        <v>0</v>
      </c>
      <c r="F46" s="211" t="s">
        <v>290</v>
      </c>
      <c r="G46" s="212" t="str">
        <f>IF(F46=支出!$E$20,支出!$D$20,IF(F46=支出!$E$21,支出!$D$21,IF(F46=支出!$E$22,支出!$D$22,"")))</f>
        <v/>
      </c>
      <c r="H46" s="213"/>
      <c r="I46" s="655">
        <v>0</v>
      </c>
      <c r="J46" s="656"/>
    </row>
    <row r="47" spans="1:22" ht="26.25" customHeight="1">
      <c r="A47" s="630"/>
      <c r="B47" s="636"/>
      <c r="C47" s="640"/>
      <c r="D47" s="214"/>
      <c r="E47" s="654"/>
      <c r="F47" s="208" t="s">
        <v>131</v>
      </c>
      <c r="G47" s="209" t="str">
        <f>IF(F47=支出!$E$20,支出!$D$20,IF(F47=支出!$E$21,支出!$D$21,IF(F47=支出!$E$22,支出!$D$22,"")))</f>
        <v/>
      </c>
      <c r="H47" s="199"/>
      <c r="I47" s="646">
        <v>0</v>
      </c>
      <c r="J47" s="647"/>
    </row>
    <row r="48" spans="1:22" ht="26.25" customHeight="1" thickBot="1">
      <c r="A48" s="630"/>
      <c r="B48" s="636"/>
      <c r="C48" s="450" t="s">
        <v>232</v>
      </c>
      <c r="D48" s="210"/>
      <c r="E48" s="448">
        <v>0</v>
      </c>
      <c r="F48" s="211" t="s">
        <v>292</v>
      </c>
      <c r="G48" s="212" t="str">
        <f>IF(F48=支出!$E$20,支出!$D$20,IF(F48=支出!$E$21,支出!$D$21,IF(F48=支出!$E$22,支出!$D$22,"")))</f>
        <v/>
      </c>
      <c r="H48" s="213"/>
      <c r="I48" s="655">
        <v>0</v>
      </c>
      <c r="J48" s="656"/>
    </row>
    <row r="49" spans="1:22" ht="45" customHeight="1" thickTop="1" thickBot="1">
      <c r="A49" s="630"/>
      <c r="B49" s="636"/>
      <c r="C49" s="451" t="s">
        <v>463</v>
      </c>
      <c r="D49" s="456"/>
      <c r="E49" s="457"/>
      <c r="F49" s="657" t="s">
        <v>429</v>
      </c>
      <c r="G49" s="649"/>
      <c r="H49" s="215"/>
      <c r="I49" s="650">
        <v>0</v>
      </c>
      <c r="J49" s="651"/>
    </row>
    <row r="50" spans="1:22" ht="39.950000000000003" customHeight="1" thickTop="1" thickBot="1">
      <c r="A50" s="631"/>
      <c r="B50" s="637"/>
      <c r="C50" s="216" t="s">
        <v>464</v>
      </c>
      <c r="D50" s="214"/>
      <c r="E50" s="217">
        <v>0</v>
      </c>
      <c r="F50" s="648" t="s">
        <v>404</v>
      </c>
      <c r="G50" s="649"/>
      <c r="H50" s="215"/>
      <c r="I50" s="650">
        <v>0</v>
      </c>
      <c r="J50" s="651"/>
    </row>
    <row r="51" spans="1:22" ht="24.75" customHeight="1">
      <c r="A51" s="6"/>
      <c r="B51" s="6"/>
      <c r="C51" s="6"/>
      <c r="D51" s="6"/>
      <c r="E51" s="6"/>
      <c r="F51" s="6"/>
      <c r="G51" s="6"/>
      <c r="H51" s="6"/>
      <c r="I51" s="6"/>
      <c r="J51" s="6"/>
      <c r="L51" s="4"/>
      <c r="M51" s="4"/>
      <c r="N51" s="178"/>
      <c r="O51" s="4"/>
      <c r="P51" s="4"/>
      <c r="Q51" s="4"/>
      <c r="R51" s="4"/>
      <c r="S51" s="4"/>
      <c r="T51" s="4"/>
      <c r="U51" s="4"/>
      <c r="V51" s="4"/>
    </row>
    <row r="52" spans="1:22" ht="23.25" customHeight="1">
      <c r="A52" s="218"/>
      <c r="B52" s="219"/>
      <c r="C52" s="6"/>
      <c r="D52" s="6"/>
      <c r="E52" s="6"/>
      <c r="F52" s="6"/>
      <c r="G52" s="6"/>
      <c r="H52" s="6"/>
      <c r="I52" s="6"/>
      <c r="J52" s="6"/>
      <c r="K52" s="5"/>
      <c r="L52" s="4"/>
      <c r="M52" s="4"/>
      <c r="O52" s="4"/>
      <c r="P52" s="4"/>
      <c r="Q52" s="4"/>
      <c r="R52" s="4"/>
      <c r="S52" s="4"/>
      <c r="T52" s="4"/>
      <c r="U52" s="4"/>
    </row>
    <row r="53" spans="1:22" ht="17.25">
      <c r="A53" s="6"/>
      <c r="B53" s="218"/>
      <c r="C53" s="6"/>
      <c r="D53" s="6"/>
      <c r="E53" s="6"/>
      <c r="F53" s="6"/>
      <c r="G53" s="6"/>
      <c r="H53" s="6"/>
      <c r="I53" s="6"/>
      <c r="J53" s="6"/>
      <c r="K53" s="5"/>
      <c r="L53" s="4"/>
      <c r="M53" s="4"/>
      <c r="N53" s="178"/>
      <c r="O53" s="4"/>
      <c r="P53" s="4"/>
      <c r="Q53" s="4"/>
      <c r="R53" s="4"/>
      <c r="S53" s="4"/>
      <c r="T53" s="4"/>
      <c r="U53" s="4"/>
      <c r="V53" s="4"/>
    </row>
    <row r="54" spans="1:22" ht="17.25">
      <c r="A54" s="6"/>
      <c r="B54" s="218"/>
      <c r="K54" s="5"/>
      <c r="L54" s="4"/>
      <c r="M54" s="4"/>
      <c r="N54" s="178"/>
      <c r="O54" s="4"/>
      <c r="P54" s="4"/>
      <c r="Q54" s="4"/>
      <c r="R54" s="4"/>
      <c r="S54" s="4"/>
      <c r="T54" s="4"/>
      <c r="U54" s="4"/>
      <c r="V54" s="4"/>
    </row>
    <row r="55" spans="1:22">
      <c r="K55" s="5"/>
      <c r="L55" s="4"/>
      <c r="M55" s="4"/>
      <c r="N55" s="178"/>
      <c r="O55" s="4"/>
      <c r="P55" s="4"/>
      <c r="Q55" s="4"/>
      <c r="R55" s="4"/>
      <c r="S55" s="4"/>
      <c r="T55" s="4"/>
      <c r="U55" s="4"/>
      <c r="V55" s="4"/>
    </row>
    <row r="56" spans="1:22">
      <c r="A56" s="3" t="s">
        <v>484</v>
      </c>
      <c r="K56" s="5"/>
      <c r="L56" s="4"/>
      <c r="M56" s="4"/>
      <c r="N56" s="178"/>
      <c r="O56" s="4"/>
      <c r="P56" s="4"/>
      <c r="Q56" s="4"/>
      <c r="R56" s="4"/>
      <c r="S56" s="4"/>
      <c r="T56" s="4"/>
      <c r="U56" s="4"/>
      <c r="V56" s="4"/>
    </row>
    <row r="57" spans="1:22">
      <c r="K57" s="5"/>
      <c r="L57" s="4"/>
      <c r="M57" s="4"/>
      <c r="N57" s="178"/>
      <c r="O57" s="4"/>
      <c r="P57" s="4"/>
      <c r="Q57" s="4"/>
      <c r="R57" s="4"/>
      <c r="S57" s="4"/>
      <c r="T57" s="4"/>
      <c r="U57" s="4"/>
      <c r="V57" s="4"/>
    </row>
    <row r="58" spans="1:22">
      <c r="A58" s="3" t="s">
        <v>485</v>
      </c>
      <c r="K58" s="5"/>
      <c r="L58" s="4"/>
      <c r="M58" s="4"/>
      <c r="N58" s="178"/>
      <c r="O58" s="4"/>
      <c r="P58" s="4"/>
      <c r="Q58" s="4"/>
      <c r="R58" s="4"/>
      <c r="S58" s="4"/>
      <c r="T58" s="4"/>
      <c r="U58" s="4"/>
      <c r="V58" s="4"/>
    </row>
    <row r="59" spans="1:22">
      <c r="K59" s="5"/>
      <c r="L59" s="4"/>
      <c r="M59" s="4"/>
      <c r="N59" s="178"/>
      <c r="O59" s="4"/>
      <c r="P59" s="4"/>
      <c r="Q59" s="4"/>
      <c r="R59" s="4"/>
      <c r="S59" s="4"/>
      <c r="T59" s="4"/>
      <c r="U59" s="4"/>
      <c r="V59" s="4"/>
    </row>
    <row r="60" spans="1:22">
      <c r="K60" s="5"/>
      <c r="L60" s="4"/>
      <c r="M60" s="4"/>
      <c r="N60" s="178"/>
      <c r="O60" s="4"/>
      <c r="P60" s="4"/>
      <c r="Q60" s="4"/>
      <c r="R60" s="4"/>
      <c r="S60" s="4"/>
      <c r="T60" s="4"/>
      <c r="U60" s="4"/>
      <c r="V60" s="4"/>
    </row>
    <row r="61" spans="1:22">
      <c r="K61" s="5"/>
      <c r="L61" s="4"/>
      <c r="M61" s="4"/>
      <c r="N61" s="178"/>
      <c r="O61" s="4"/>
      <c r="P61" s="4"/>
      <c r="Q61" s="4"/>
      <c r="R61" s="4"/>
      <c r="S61" s="4"/>
      <c r="T61" s="4"/>
      <c r="U61" s="4"/>
      <c r="V61" s="4"/>
    </row>
    <row r="62" spans="1:22">
      <c r="K62" s="5"/>
      <c r="L62" s="4"/>
      <c r="M62" s="4"/>
      <c r="N62" s="178"/>
      <c r="O62" s="4"/>
      <c r="P62" s="4"/>
      <c r="Q62" s="4"/>
      <c r="R62" s="4"/>
      <c r="S62" s="4"/>
      <c r="T62" s="4"/>
      <c r="U62" s="4"/>
      <c r="V62" s="4"/>
    </row>
    <row r="63" spans="1:22">
      <c r="K63" s="5"/>
      <c r="L63" s="4"/>
      <c r="M63" s="4"/>
      <c r="N63" s="178"/>
      <c r="O63" s="4"/>
      <c r="P63" s="4"/>
      <c r="Q63" s="4"/>
      <c r="R63" s="4"/>
      <c r="S63" s="4"/>
      <c r="T63" s="4"/>
      <c r="U63" s="4"/>
      <c r="V63" s="4"/>
    </row>
    <row r="64" spans="1:22">
      <c r="K64" s="5"/>
      <c r="L64" s="4"/>
      <c r="M64" s="4"/>
      <c r="N64" s="178"/>
      <c r="O64" s="4"/>
      <c r="P64" s="4"/>
      <c r="Q64" s="4"/>
      <c r="R64" s="4"/>
      <c r="S64" s="4"/>
      <c r="T64" s="4"/>
      <c r="U64" s="4"/>
      <c r="V64" s="4"/>
    </row>
    <row r="65" spans="11:22">
      <c r="K65" s="5"/>
      <c r="L65" s="4"/>
      <c r="M65" s="4"/>
      <c r="N65" s="178"/>
      <c r="O65" s="4"/>
      <c r="P65" s="4"/>
      <c r="Q65" s="4"/>
      <c r="R65" s="4"/>
      <c r="S65" s="4"/>
      <c r="T65" s="4"/>
      <c r="U65" s="4"/>
      <c r="V65" s="4"/>
    </row>
    <row r="66" spans="11:22">
      <c r="N66" s="178"/>
      <c r="O66" s="4"/>
      <c r="P66" s="4"/>
      <c r="V66" s="4"/>
    </row>
  </sheetData>
  <mergeCells count="79">
    <mergeCell ref="F49:G49"/>
    <mergeCell ref="I49:J49"/>
    <mergeCell ref="F36:G36"/>
    <mergeCell ref="I36:J36"/>
    <mergeCell ref="I40:J40"/>
    <mergeCell ref="I41:J41"/>
    <mergeCell ref="I42:J42"/>
    <mergeCell ref="B37:B50"/>
    <mergeCell ref="D37:E37"/>
    <mergeCell ref="F37:G37"/>
    <mergeCell ref="H37:J37"/>
    <mergeCell ref="I38:J38"/>
    <mergeCell ref="I39:J39"/>
    <mergeCell ref="I45:J45"/>
    <mergeCell ref="I43:J43"/>
    <mergeCell ref="I44:J44"/>
    <mergeCell ref="F50:G50"/>
    <mergeCell ref="I50:J50"/>
    <mergeCell ref="C46:C47"/>
    <mergeCell ref="E46:E47"/>
    <mergeCell ref="I46:J46"/>
    <mergeCell ref="I47:J47"/>
    <mergeCell ref="I48:J48"/>
    <mergeCell ref="A21:A50"/>
    <mergeCell ref="C21:J21"/>
    <mergeCell ref="C22:J22"/>
    <mergeCell ref="N28:N36"/>
    <mergeCell ref="F29:G29"/>
    <mergeCell ref="I29:J29"/>
    <mergeCell ref="F30:G30"/>
    <mergeCell ref="I30:J30"/>
    <mergeCell ref="F31:G31"/>
    <mergeCell ref="I31:J31"/>
    <mergeCell ref="F32:G32"/>
    <mergeCell ref="I32:J32"/>
    <mergeCell ref="F33:G33"/>
    <mergeCell ref="L25:M36"/>
    <mergeCell ref="F26:G26"/>
    <mergeCell ref="I26:J26"/>
    <mergeCell ref="L22:M22"/>
    <mergeCell ref="B23:B36"/>
    <mergeCell ref="F23:G23"/>
    <mergeCell ref="F24:G24"/>
    <mergeCell ref="L24:M24"/>
    <mergeCell ref="F25:G25"/>
    <mergeCell ref="I25:J25"/>
    <mergeCell ref="I28:J28"/>
    <mergeCell ref="I33:J33"/>
    <mergeCell ref="F34:G34"/>
    <mergeCell ref="I34:J34"/>
    <mergeCell ref="F27:G27"/>
    <mergeCell ref="I27:J27"/>
    <mergeCell ref="F28:G28"/>
    <mergeCell ref="F35:G35"/>
    <mergeCell ref="I35:J35"/>
    <mergeCell ref="A18:A20"/>
    <mergeCell ref="C18:D18"/>
    <mergeCell ref="F18:J18"/>
    <mergeCell ref="C19:D19"/>
    <mergeCell ref="F19:J19"/>
    <mergeCell ref="C20:D20"/>
    <mergeCell ref="F20:J20"/>
    <mergeCell ref="A11:A17"/>
    <mergeCell ref="F11:J11"/>
    <mergeCell ref="B12:B13"/>
    <mergeCell ref="D12:J12"/>
    <mergeCell ref="D13:J13"/>
    <mergeCell ref="L13:M18"/>
    <mergeCell ref="C14:J14"/>
    <mergeCell ref="C15:J15"/>
    <mergeCell ref="C16:J16"/>
    <mergeCell ref="C17:J17"/>
    <mergeCell ref="A4:J4"/>
    <mergeCell ref="H5:J5"/>
    <mergeCell ref="B8:J8"/>
    <mergeCell ref="A9:J9"/>
    <mergeCell ref="A10:B10"/>
    <mergeCell ref="C10:E10"/>
    <mergeCell ref="G10:J10"/>
  </mergeCells>
  <phoneticPr fontId="12"/>
  <dataValidations count="9">
    <dataValidation type="list" allowBlank="1" showInputMessage="1" showErrorMessage="1" sqref="G10:J10" xr:uid="{DB348B25-4571-442C-8400-F620F000B12F}">
      <formula1>伝統大衆_ジャンル</formula1>
    </dataValidation>
    <dataValidation allowBlank="1" showInputMessage="1" showErrorMessage="1" error="2021/11/1～2021/11/19の間でご記入ください。" sqref="H5:J5" xr:uid="{A0FD1578-410C-4773-8D85-D999690460B5}"/>
    <dataValidation type="textLength" allowBlank="1" showInputMessage="1" showErrorMessage="1" error="60字以内でご記入ください。" prompt="建物名を含め_x000a_正確に記入してください。" sqref="D13:J13" xr:uid="{2713694C-8DDC-4DE8-B31F-54CD866E3429}">
      <formula1>0</formula1>
      <formula2>60</formula2>
    </dataValidation>
    <dataValidation imeMode="halfAlpha" allowBlank="1" showInputMessage="1" showErrorMessage="1" sqref="F20:J20" xr:uid="{113FBAF9-25F1-4574-9C98-6B3C5FF99E20}"/>
    <dataValidation imeMode="halfAlpha" allowBlank="1" showInputMessage="1" showErrorMessage="1" prompt="ハイフンを入れた形式で入力してください。_x000a_ex.) 03-3265-7411" sqref="F18:J19 C17:J17" xr:uid="{3A0A7B5F-B3D6-4BD6-AD6D-E9C27FF452C9}"/>
    <dataValidation type="date" allowBlank="1" showInputMessage="1" showErrorMessage="1" errorTitle="公演日を記載してください。" error="2023/4/1～2024/3/31で記載してください。" sqref="E25:E36 C25:C36" xr:uid="{220D414A-6956-4A26-B306-8B05E7D2FC20}">
      <formula1>45017</formula1>
      <formula2>45382</formula2>
    </dataValidation>
    <dataValidation imeMode="fullKatakana" allowBlank="1" showInputMessage="1" showErrorMessage="1" sqref="C19:D19 C21:J21" xr:uid="{C71779DA-FA19-4008-B1A5-59A740E58A90}"/>
    <dataValidation type="list" allowBlank="1" showInputMessage="1" showErrorMessage="1" sqref="H25:H36 C13" xr:uid="{D6105505-57B0-415C-A1CC-02CB77333A9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1 C11:C12" xr:uid="{2723C55D-3C32-48A5-AE9E-437E0F845BFB}"/>
  </dataValidations>
  <printOptions horizontalCentered="1"/>
  <pageMargins left="0.78740157480314965" right="0.78740157480314965" top="0.59055118110236215" bottom="0.78740157480314965" header="0.59055118110236215" footer="0"/>
  <pageSetup paperSize="9" scale="55" orientation="portrait" r:id="rId1"/>
  <headerFooter scaleWithDoc="0">
    <oddFooter>&amp;R&amp;"ＭＳ ゴシック,標準"&amp;12整理番号：（事務局記入欄）</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67"/>
  <sheetViews>
    <sheetView view="pageBreakPreview" zoomScale="85" zoomScaleNormal="80" zoomScaleSheetLayoutView="85" workbookViewId="0">
      <selection activeCell="H5" sqref="H5:J5"/>
    </sheetView>
  </sheetViews>
  <sheetFormatPr defaultColWidth="9" defaultRowHeight="13.5"/>
  <cols>
    <col min="1" max="1" width="5.875" style="3" customWidth="1"/>
    <col min="2" max="2" width="19.625" style="3" customWidth="1"/>
    <col min="3" max="3" width="22.375" style="3" customWidth="1"/>
    <col min="4" max="4" width="16.625" style="3" customWidth="1"/>
    <col min="5" max="5" width="20.625" style="3" customWidth="1"/>
    <col min="6" max="6" width="24" style="3" customWidth="1"/>
    <col min="7" max="7" width="7.75" style="3" customWidth="1"/>
    <col min="8" max="8" width="16.625" style="3" customWidth="1"/>
    <col min="9" max="9" width="12.875" style="3" customWidth="1"/>
    <col min="10" max="10" width="8.5" style="3" customWidth="1"/>
    <col min="11" max="11" width="3.125" style="3" customWidth="1"/>
    <col min="12" max="12" width="11.375" style="3" customWidth="1"/>
    <col min="13" max="13" width="60.6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4" ht="15" customHeight="1"/>
    <row r="2" spans="1:14" ht="21.95" customHeight="1">
      <c r="A2" s="427"/>
      <c r="B2" s="162" t="s">
        <v>487</v>
      </c>
      <c r="N2" s="3"/>
    </row>
    <row r="3" spans="1:14" ht="21.75" customHeight="1">
      <c r="A3" s="163"/>
      <c r="B3" s="162" t="s">
        <v>461</v>
      </c>
      <c r="L3" s="164"/>
      <c r="M3" s="164"/>
    </row>
    <row r="4" spans="1:14" s="164" customFormat="1" ht="58.5" customHeight="1">
      <c r="A4" s="576" t="s">
        <v>486</v>
      </c>
      <c r="B4" s="576"/>
      <c r="C4" s="576"/>
      <c r="D4" s="576"/>
      <c r="E4" s="576"/>
      <c r="F4" s="576"/>
      <c r="G4" s="576"/>
      <c r="H4" s="576"/>
      <c r="I4" s="576"/>
      <c r="J4" s="576"/>
      <c r="N4" s="165"/>
    </row>
    <row r="5" spans="1:14" s="164" customFormat="1" ht="21">
      <c r="A5" s="166"/>
      <c r="B5" s="167"/>
      <c r="C5" s="167"/>
      <c r="D5" s="167"/>
      <c r="E5" s="167"/>
      <c r="F5" s="167"/>
      <c r="G5" s="167"/>
      <c r="H5" s="577" t="s">
        <v>465</v>
      </c>
      <c r="I5" s="577"/>
      <c r="J5" s="577"/>
      <c r="K5" s="218"/>
      <c r="L5" s="219" t="s">
        <v>574</v>
      </c>
      <c r="N5" s="452"/>
    </row>
    <row r="6" spans="1:14" s="164" customFormat="1" ht="21" customHeight="1">
      <c r="A6" s="166"/>
      <c r="B6" s="162" t="s">
        <v>466</v>
      </c>
      <c r="N6" s="165"/>
    </row>
    <row r="7" spans="1:14" s="164" customFormat="1" ht="11.25" customHeight="1">
      <c r="A7" s="166"/>
      <c r="N7" s="165"/>
    </row>
    <row r="8" spans="1:14" s="164" customFormat="1" ht="23.1" customHeight="1">
      <c r="A8" s="453"/>
      <c r="B8" s="662" t="s">
        <v>576</v>
      </c>
      <c r="C8" s="662"/>
      <c r="D8" s="662"/>
      <c r="E8" s="662"/>
      <c r="F8" s="663" t="s">
        <v>572</v>
      </c>
      <c r="G8" s="663"/>
      <c r="H8" s="663"/>
      <c r="I8" s="663"/>
      <c r="J8" s="663"/>
      <c r="L8" s="219"/>
      <c r="N8" s="165"/>
    </row>
    <row r="9" spans="1:14" s="164" customFormat="1" ht="23.1" customHeight="1">
      <c r="A9" s="453"/>
      <c r="B9" s="578" t="s">
        <v>573</v>
      </c>
      <c r="C9" s="578"/>
      <c r="D9" s="578"/>
      <c r="E9" s="578"/>
      <c r="F9" s="578"/>
      <c r="G9" s="578"/>
      <c r="H9" s="578"/>
      <c r="I9" s="578"/>
      <c r="J9" s="578"/>
      <c r="L9" s="219"/>
      <c r="N9" s="165"/>
    </row>
    <row r="10" spans="1:14" s="164" customFormat="1" ht="12.75" customHeight="1">
      <c r="A10" s="579"/>
      <c r="B10" s="579"/>
      <c r="C10" s="579"/>
      <c r="D10" s="579"/>
      <c r="E10" s="579"/>
      <c r="F10" s="579"/>
      <c r="G10" s="579"/>
      <c r="H10" s="579"/>
      <c r="I10" s="579"/>
      <c r="J10" s="579"/>
      <c r="N10" s="165"/>
    </row>
    <row r="11" spans="1:14" ht="57" customHeight="1">
      <c r="A11" s="580" t="s">
        <v>434</v>
      </c>
      <c r="B11" s="581"/>
      <c r="C11" s="582" t="s">
        <v>433</v>
      </c>
      <c r="D11" s="583"/>
      <c r="E11" s="584"/>
      <c r="F11" s="168" t="s">
        <v>66</v>
      </c>
      <c r="G11" s="585"/>
      <c r="H11" s="586"/>
      <c r="I11" s="586"/>
      <c r="J11" s="587"/>
      <c r="K11" s="169"/>
    </row>
    <row r="12" spans="1:14" ht="36" customHeight="1">
      <c r="A12" s="594" t="s">
        <v>423</v>
      </c>
      <c r="B12" s="171" t="s">
        <v>269</v>
      </c>
      <c r="C12" s="145"/>
      <c r="D12" s="168" t="s">
        <v>2</v>
      </c>
      <c r="E12" s="145"/>
      <c r="F12" s="597"/>
      <c r="G12" s="598"/>
      <c r="H12" s="598"/>
      <c r="I12" s="598"/>
      <c r="J12" s="599"/>
      <c r="K12" s="170"/>
      <c r="N12" s="172"/>
    </row>
    <row r="13" spans="1:14" ht="12" customHeight="1">
      <c r="A13" s="595"/>
      <c r="B13" s="600" t="s">
        <v>407</v>
      </c>
      <c r="C13" s="173" t="s">
        <v>40</v>
      </c>
      <c r="D13" s="601" t="s">
        <v>458</v>
      </c>
      <c r="E13" s="602"/>
      <c r="F13" s="602"/>
      <c r="G13" s="602"/>
      <c r="H13" s="602"/>
      <c r="I13" s="602"/>
      <c r="J13" s="603"/>
      <c r="K13" s="170"/>
      <c r="N13" s="172"/>
    </row>
    <row r="14" spans="1:14" ht="33.75" customHeight="1">
      <c r="A14" s="595"/>
      <c r="B14" s="600"/>
      <c r="C14" s="159"/>
      <c r="D14" s="604"/>
      <c r="E14" s="605"/>
      <c r="F14" s="605"/>
      <c r="G14" s="605"/>
      <c r="H14" s="605"/>
      <c r="I14" s="605"/>
      <c r="J14" s="606"/>
      <c r="K14" s="170"/>
      <c r="L14" s="588" t="s">
        <v>468</v>
      </c>
      <c r="M14" s="589"/>
      <c r="N14" s="172"/>
    </row>
    <row r="15" spans="1:14" ht="35.25" customHeight="1">
      <c r="A15" s="595"/>
      <c r="B15" s="174" t="s">
        <v>408</v>
      </c>
      <c r="C15" s="590"/>
      <c r="D15" s="591"/>
      <c r="E15" s="591"/>
      <c r="F15" s="591"/>
      <c r="G15" s="591"/>
      <c r="H15" s="591"/>
      <c r="I15" s="591"/>
      <c r="J15" s="592"/>
      <c r="K15" s="170"/>
      <c r="L15" s="589"/>
      <c r="M15" s="589"/>
      <c r="N15" s="172"/>
    </row>
    <row r="16" spans="1:14" ht="35.25" customHeight="1">
      <c r="A16" s="595"/>
      <c r="B16" s="168" t="s">
        <v>3</v>
      </c>
      <c r="C16" s="593"/>
      <c r="D16" s="593"/>
      <c r="E16" s="593"/>
      <c r="F16" s="593"/>
      <c r="G16" s="593"/>
      <c r="H16" s="593"/>
      <c r="I16" s="593"/>
      <c r="J16" s="593"/>
      <c r="K16" s="170"/>
      <c r="L16" s="589"/>
      <c r="M16" s="589"/>
      <c r="N16" s="172"/>
    </row>
    <row r="17" spans="1:21" ht="35.25" customHeight="1">
      <c r="A17" s="595"/>
      <c r="B17" s="168" t="s">
        <v>4</v>
      </c>
      <c r="C17" s="593"/>
      <c r="D17" s="593"/>
      <c r="E17" s="593"/>
      <c r="F17" s="593"/>
      <c r="G17" s="593"/>
      <c r="H17" s="593"/>
      <c r="I17" s="593"/>
      <c r="J17" s="593"/>
      <c r="K17" s="170"/>
      <c r="L17" s="589"/>
      <c r="M17" s="589"/>
      <c r="N17" s="172"/>
    </row>
    <row r="18" spans="1:21" ht="35.25" hidden="1" customHeight="1">
      <c r="A18" s="596"/>
      <c r="B18" s="175" t="s">
        <v>427</v>
      </c>
      <c r="C18" s="593"/>
      <c r="D18" s="593"/>
      <c r="E18" s="593"/>
      <c r="F18" s="593"/>
      <c r="G18" s="593"/>
      <c r="H18" s="593"/>
      <c r="I18" s="593"/>
      <c r="J18" s="593"/>
      <c r="K18" s="170"/>
      <c r="L18" s="589"/>
      <c r="M18" s="589"/>
      <c r="N18" s="172"/>
    </row>
    <row r="19" spans="1:21" ht="35.25" customHeight="1">
      <c r="A19" s="594" t="s">
        <v>428</v>
      </c>
      <c r="B19" s="176" t="s">
        <v>424</v>
      </c>
      <c r="C19" s="607"/>
      <c r="D19" s="608"/>
      <c r="E19" s="175" t="s">
        <v>234</v>
      </c>
      <c r="F19" s="607"/>
      <c r="G19" s="609"/>
      <c r="H19" s="609"/>
      <c r="I19" s="609"/>
      <c r="J19" s="610"/>
      <c r="K19" s="5"/>
      <c r="L19" s="589"/>
      <c r="M19" s="589"/>
      <c r="N19" s="172"/>
    </row>
    <row r="20" spans="1:21" ht="35.25" customHeight="1">
      <c r="A20" s="595"/>
      <c r="B20" s="177" t="s">
        <v>264</v>
      </c>
      <c r="C20" s="611"/>
      <c r="D20" s="612"/>
      <c r="E20" s="175" t="s">
        <v>233</v>
      </c>
      <c r="F20" s="607"/>
      <c r="G20" s="609"/>
      <c r="H20" s="609"/>
      <c r="I20" s="609"/>
      <c r="J20" s="610"/>
      <c r="K20" s="5"/>
      <c r="N20" s="178"/>
    </row>
    <row r="21" spans="1:21" ht="35.25" customHeight="1">
      <c r="A21" s="596"/>
      <c r="B21" s="179" t="s">
        <v>425</v>
      </c>
      <c r="C21" s="613"/>
      <c r="D21" s="614"/>
      <c r="E21" s="175" t="s">
        <v>426</v>
      </c>
      <c r="F21" s="607"/>
      <c r="G21" s="609"/>
      <c r="H21" s="609"/>
      <c r="I21" s="609"/>
      <c r="J21" s="610"/>
      <c r="N21" s="178"/>
    </row>
    <row r="22" spans="1:21" ht="21.75" customHeight="1">
      <c r="A22" s="594" t="s">
        <v>297</v>
      </c>
      <c r="B22" s="180" t="s">
        <v>0</v>
      </c>
      <c r="C22" s="632"/>
      <c r="D22" s="632"/>
      <c r="E22" s="632"/>
      <c r="F22" s="632"/>
      <c r="G22" s="632"/>
      <c r="H22" s="632"/>
      <c r="I22" s="632"/>
      <c r="J22" s="632"/>
    </row>
    <row r="23" spans="1:21" ht="55.5" customHeight="1">
      <c r="A23" s="630"/>
      <c r="B23" s="181" t="s">
        <v>1</v>
      </c>
      <c r="C23" s="633"/>
      <c r="D23" s="633"/>
      <c r="E23" s="633"/>
      <c r="F23" s="633"/>
      <c r="G23" s="633"/>
      <c r="H23" s="633"/>
      <c r="I23" s="633"/>
      <c r="J23" s="633"/>
      <c r="L23" s="615" t="s">
        <v>469</v>
      </c>
      <c r="M23" s="615"/>
    </row>
    <row r="24" spans="1:21" ht="18.75">
      <c r="A24" s="630"/>
      <c r="B24" s="616" t="s">
        <v>139</v>
      </c>
      <c r="C24" s="182" t="s">
        <v>38</v>
      </c>
      <c r="D24" s="183"/>
      <c r="E24" s="184" t="s">
        <v>39</v>
      </c>
      <c r="F24" s="580" t="s">
        <v>41</v>
      </c>
      <c r="G24" s="617"/>
      <c r="H24" s="463" t="s">
        <v>224</v>
      </c>
      <c r="I24" s="186" t="s">
        <v>42</v>
      </c>
      <c r="J24" s="187"/>
    </row>
    <row r="25" spans="1:21" ht="36" customHeight="1">
      <c r="A25" s="630"/>
      <c r="B25" s="616"/>
      <c r="C25" s="426" t="str">
        <f>IF(MIN(C26:C37),MIN(C26:C37),"自動入力")</f>
        <v>自動入力</v>
      </c>
      <c r="D25" s="183" t="s">
        <v>14</v>
      </c>
      <c r="E25" s="423" t="str">
        <f>IF(MAX(E26:E37),MAX(E26:E37),"自動入力")</f>
        <v>自動入力</v>
      </c>
      <c r="F25" s="618" t="str">
        <f>IF(F26="","自動入力",F26)</f>
        <v>自動入力</v>
      </c>
      <c r="G25" s="619"/>
      <c r="H25" s="424" t="str">
        <f>IF(H26="","自動入力","("&amp;H26)</f>
        <v>自動入力</v>
      </c>
      <c r="I25" s="425" t="str">
        <f>IF(I26="","自動入力",I26&amp;")")</f>
        <v>自動入力</v>
      </c>
      <c r="J25" s="422">
        <f>IF(ISBLANK(F27:F37),"",COUNTA(F27:F37))</f>
        <v>0</v>
      </c>
      <c r="K25" s="5"/>
      <c r="L25" s="620" t="s">
        <v>470</v>
      </c>
      <c r="M25" s="620"/>
    </row>
    <row r="26" spans="1:21" ht="18.2" customHeight="1">
      <c r="A26" s="630"/>
      <c r="B26" s="616"/>
      <c r="C26" s="146"/>
      <c r="D26" s="188" t="s">
        <v>225</v>
      </c>
      <c r="E26" s="147"/>
      <c r="F26" s="621"/>
      <c r="G26" s="622"/>
      <c r="H26" s="144"/>
      <c r="I26" s="623"/>
      <c r="J26" s="624"/>
      <c r="K26" s="5">
        <v>1</v>
      </c>
      <c r="L26" s="588" t="s">
        <v>471</v>
      </c>
      <c r="M26" s="588"/>
      <c r="N26" s="5"/>
      <c r="O26" s="4"/>
      <c r="P26" s="4"/>
      <c r="Q26" s="4"/>
      <c r="R26" s="4"/>
      <c r="S26" s="4"/>
      <c r="T26" s="4"/>
      <c r="U26" s="4"/>
    </row>
    <row r="27" spans="1:21" ht="18.2" customHeight="1">
      <c r="A27" s="630"/>
      <c r="B27" s="616"/>
      <c r="C27" s="148"/>
      <c r="D27" s="189" t="s">
        <v>225</v>
      </c>
      <c r="E27" s="149"/>
      <c r="F27" s="627"/>
      <c r="G27" s="629"/>
      <c r="H27" s="150"/>
      <c r="I27" s="625"/>
      <c r="J27" s="626"/>
      <c r="K27" s="5">
        <v>2</v>
      </c>
      <c r="L27" s="588"/>
      <c r="M27" s="588"/>
      <c r="N27" s="178"/>
      <c r="O27" s="4"/>
      <c r="P27" s="4"/>
      <c r="Q27" s="4"/>
      <c r="R27" s="4"/>
      <c r="S27" s="4"/>
      <c r="T27" s="4"/>
      <c r="U27" s="4"/>
    </row>
    <row r="28" spans="1:21" ht="18.2" customHeight="1">
      <c r="A28" s="630"/>
      <c r="B28" s="616"/>
      <c r="C28" s="148"/>
      <c r="D28" s="189" t="s">
        <v>14</v>
      </c>
      <c r="E28" s="149"/>
      <c r="F28" s="627"/>
      <c r="G28" s="629"/>
      <c r="H28" s="150"/>
      <c r="I28" s="625"/>
      <c r="J28" s="626"/>
      <c r="K28" s="5">
        <v>3</v>
      </c>
      <c r="L28" s="588"/>
      <c r="M28" s="588"/>
      <c r="N28" s="178"/>
      <c r="O28" s="4"/>
      <c r="P28" s="4"/>
      <c r="Q28" s="4"/>
      <c r="R28" s="4"/>
      <c r="S28" s="4"/>
      <c r="T28" s="4"/>
      <c r="U28" s="4"/>
    </row>
    <row r="29" spans="1:21" ht="18.2" customHeight="1">
      <c r="A29" s="630"/>
      <c r="B29" s="616"/>
      <c r="C29" s="148"/>
      <c r="D29" s="189" t="s">
        <v>14</v>
      </c>
      <c r="E29" s="149"/>
      <c r="F29" s="627"/>
      <c r="G29" s="629"/>
      <c r="H29" s="150"/>
      <c r="I29" s="625"/>
      <c r="J29" s="626"/>
      <c r="K29" s="5">
        <v>4</v>
      </c>
      <c r="L29" s="588"/>
      <c r="M29" s="588"/>
      <c r="N29" s="634"/>
      <c r="O29" s="4"/>
      <c r="P29" s="4"/>
    </row>
    <row r="30" spans="1:21" ht="18.2" customHeight="1">
      <c r="A30" s="630"/>
      <c r="B30" s="616"/>
      <c r="C30" s="148"/>
      <c r="D30" s="189" t="s">
        <v>14</v>
      </c>
      <c r="E30" s="149"/>
      <c r="F30" s="627"/>
      <c r="G30" s="629"/>
      <c r="H30" s="150"/>
      <c r="I30" s="625"/>
      <c r="J30" s="626"/>
      <c r="K30" s="5">
        <v>5</v>
      </c>
      <c r="L30" s="588"/>
      <c r="M30" s="588"/>
      <c r="N30" s="634"/>
      <c r="O30" s="4"/>
      <c r="P30" s="4"/>
    </row>
    <row r="31" spans="1:21" ht="18.2" customHeight="1">
      <c r="A31" s="630"/>
      <c r="B31" s="616"/>
      <c r="C31" s="148"/>
      <c r="D31" s="189" t="s">
        <v>14</v>
      </c>
      <c r="E31" s="149"/>
      <c r="F31" s="627"/>
      <c r="G31" s="629"/>
      <c r="H31" s="150"/>
      <c r="I31" s="625"/>
      <c r="J31" s="626"/>
      <c r="K31" s="5">
        <v>6</v>
      </c>
      <c r="L31" s="588"/>
      <c r="M31" s="588"/>
      <c r="N31" s="634"/>
      <c r="O31" s="4"/>
      <c r="P31" s="4"/>
      <c r="Q31" s="4"/>
      <c r="R31" s="4"/>
      <c r="S31" s="4"/>
      <c r="T31" s="4"/>
      <c r="U31" s="4"/>
    </row>
    <row r="32" spans="1:21" ht="18.2" customHeight="1">
      <c r="A32" s="630"/>
      <c r="B32" s="616"/>
      <c r="C32" s="148"/>
      <c r="D32" s="189" t="s">
        <v>14</v>
      </c>
      <c r="E32" s="149"/>
      <c r="F32" s="627"/>
      <c r="G32" s="629"/>
      <c r="H32" s="150"/>
      <c r="I32" s="625"/>
      <c r="J32" s="626"/>
      <c r="K32" s="5">
        <v>7</v>
      </c>
      <c r="L32" s="588"/>
      <c r="M32" s="588"/>
      <c r="N32" s="634"/>
      <c r="O32" s="4"/>
      <c r="P32" s="4"/>
      <c r="Q32" s="4"/>
      <c r="R32" s="4"/>
      <c r="S32" s="4"/>
      <c r="T32" s="4"/>
      <c r="U32" s="4"/>
    </row>
    <row r="33" spans="1:22" ht="18.2" customHeight="1">
      <c r="A33" s="630"/>
      <c r="B33" s="616"/>
      <c r="C33" s="148"/>
      <c r="D33" s="189" t="s">
        <v>14</v>
      </c>
      <c r="E33" s="149"/>
      <c r="F33" s="627"/>
      <c r="G33" s="628"/>
      <c r="H33" s="150"/>
      <c r="I33" s="625"/>
      <c r="J33" s="626"/>
      <c r="K33" s="5">
        <v>8</v>
      </c>
      <c r="L33" s="588"/>
      <c r="M33" s="588"/>
      <c r="N33" s="634"/>
      <c r="O33" s="4"/>
      <c r="P33" s="4"/>
      <c r="Q33" s="4"/>
      <c r="R33" s="4"/>
      <c r="S33" s="4"/>
      <c r="T33" s="4"/>
      <c r="U33" s="4"/>
    </row>
    <row r="34" spans="1:22" ht="18.2" customHeight="1">
      <c r="A34" s="630"/>
      <c r="B34" s="616"/>
      <c r="C34" s="148"/>
      <c r="D34" s="189" t="s">
        <v>14</v>
      </c>
      <c r="E34" s="149"/>
      <c r="F34" s="627"/>
      <c r="G34" s="628"/>
      <c r="H34" s="150"/>
      <c r="I34" s="625"/>
      <c r="J34" s="626"/>
      <c r="K34" s="5">
        <v>9</v>
      </c>
      <c r="L34" s="588"/>
      <c r="M34" s="588"/>
      <c r="N34" s="634"/>
      <c r="O34" s="4"/>
      <c r="P34" s="4"/>
      <c r="Q34" s="4"/>
      <c r="R34" s="4"/>
      <c r="S34" s="4"/>
      <c r="T34" s="4"/>
      <c r="U34" s="4"/>
    </row>
    <row r="35" spans="1:22" ht="18.2" customHeight="1">
      <c r="A35" s="630"/>
      <c r="B35" s="616"/>
      <c r="C35" s="148"/>
      <c r="D35" s="189" t="s">
        <v>14</v>
      </c>
      <c r="E35" s="149"/>
      <c r="F35" s="627"/>
      <c r="G35" s="628"/>
      <c r="H35" s="150"/>
      <c r="I35" s="625"/>
      <c r="J35" s="626"/>
      <c r="K35" s="5">
        <v>10</v>
      </c>
      <c r="L35" s="588"/>
      <c r="M35" s="588"/>
      <c r="N35" s="634"/>
      <c r="O35" s="4"/>
      <c r="P35" s="4"/>
      <c r="Q35" s="4"/>
      <c r="R35" s="4"/>
      <c r="S35" s="4"/>
      <c r="T35" s="4"/>
      <c r="U35" s="4"/>
      <c r="V35" s="4"/>
    </row>
    <row r="36" spans="1:22" ht="18.2" customHeight="1">
      <c r="A36" s="630"/>
      <c r="B36" s="616"/>
      <c r="C36" s="148"/>
      <c r="D36" s="189" t="s">
        <v>14</v>
      </c>
      <c r="E36" s="149"/>
      <c r="F36" s="627"/>
      <c r="G36" s="628"/>
      <c r="H36" s="150"/>
      <c r="I36" s="625"/>
      <c r="J36" s="626"/>
      <c r="K36" s="5">
        <v>11</v>
      </c>
      <c r="L36" s="588"/>
      <c r="M36" s="588"/>
      <c r="N36" s="634"/>
      <c r="O36" s="4"/>
      <c r="P36" s="4"/>
      <c r="Q36" s="4"/>
      <c r="R36" s="4"/>
      <c r="S36" s="4"/>
      <c r="T36" s="4"/>
      <c r="U36" s="4"/>
      <c r="V36" s="4"/>
    </row>
    <row r="37" spans="1:22" ht="18.2" customHeight="1">
      <c r="A37" s="630"/>
      <c r="B37" s="616"/>
      <c r="C37" s="151"/>
      <c r="D37" s="190" t="s">
        <v>14</v>
      </c>
      <c r="E37" s="152"/>
      <c r="F37" s="658"/>
      <c r="G37" s="659"/>
      <c r="H37" s="449"/>
      <c r="I37" s="660"/>
      <c r="J37" s="661"/>
      <c r="K37" s="5">
        <v>12</v>
      </c>
      <c r="L37" s="588"/>
      <c r="M37" s="588"/>
      <c r="N37" s="634"/>
      <c r="O37" s="4"/>
      <c r="P37" s="4"/>
      <c r="V37" s="4"/>
    </row>
    <row r="38" spans="1:22" ht="26.85" customHeight="1">
      <c r="A38" s="630"/>
      <c r="B38" s="635" t="s">
        <v>230</v>
      </c>
      <c r="C38" s="192" t="s">
        <v>135</v>
      </c>
      <c r="D38" s="638" t="s">
        <v>21</v>
      </c>
      <c r="E38" s="639"/>
      <c r="F38" s="640" t="s">
        <v>137</v>
      </c>
      <c r="G38" s="641"/>
      <c r="H38" s="642" t="s">
        <v>498</v>
      </c>
      <c r="I38" s="642"/>
      <c r="J38" s="643"/>
      <c r="L38" s="421"/>
      <c r="N38" s="191"/>
      <c r="O38" s="4"/>
      <c r="P38" s="4"/>
      <c r="V38" s="4"/>
    </row>
    <row r="39" spans="1:22" ht="26.25" customHeight="1">
      <c r="A39" s="630"/>
      <c r="B39" s="636"/>
      <c r="C39" s="193" t="s">
        <v>250</v>
      </c>
      <c r="D39" s="194">
        <f>収入!E6</f>
        <v>0</v>
      </c>
      <c r="E39" s="467">
        <f>交付申請書総表貼付け欄!E38*1000</f>
        <v>0</v>
      </c>
      <c r="F39" s="196" t="s">
        <v>284</v>
      </c>
      <c r="G39" s="197" t="str">
        <f>IF(F39=支出!$E$20,支出!$D$20,IF(F39=支出!$E$21,支出!$D$21,IF(F39=支出!$E$22,支出!$D$22,"")))</f>
        <v/>
      </c>
      <c r="H39" s="194">
        <f>支出!F7</f>
        <v>0</v>
      </c>
      <c r="I39" s="666">
        <f>交付申請書総表貼付け欄!I38*1000</f>
        <v>0</v>
      </c>
      <c r="J39" s="667"/>
      <c r="L39" s="455" t="s">
        <v>482</v>
      </c>
    </row>
    <row r="40" spans="1:22" ht="26.25" customHeight="1">
      <c r="A40" s="630"/>
      <c r="B40" s="636"/>
      <c r="C40" s="198" t="s">
        <v>235</v>
      </c>
      <c r="D40" s="199">
        <f>収入!E7</f>
        <v>0</v>
      </c>
      <c r="E40" s="468">
        <f>交付申請書総表貼付け欄!E39*1000</f>
        <v>0</v>
      </c>
      <c r="F40" s="201" t="s">
        <v>286</v>
      </c>
      <c r="G40" s="202" t="str">
        <f>IF(F40=支出!$E$20,支出!$D$20,IF(F40=支出!$E$21,支出!$D$21,IF(F40=支出!$E$22,支出!$D$22,"")))</f>
        <v/>
      </c>
      <c r="H40" s="199">
        <f>支出!F8</f>
        <v>0</v>
      </c>
      <c r="I40" s="664">
        <f>交付申請書総表貼付け欄!I39*1000</f>
        <v>0</v>
      </c>
      <c r="J40" s="665"/>
      <c r="L40" s="455" t="s">
        <v>483</v>
      </c>
    </row>
    <row r="41" spans="1:22" ht="26.25" customHeight="1">
      <c r="A41" s="630"/>
      <c r="B41" s="636"/>
      <c r="C41" s="203" t="s">
        <v>398</v>
      </c>
      <c r="D41" s="199">
        <f>収入!E9</f>
        <v>0</v>
      </c>
      <c r="E41" s="468">
        <f>交付申請書総表貼付け欄!E40*1000</f>
        <v>0</v>
      </c>
      <c r="F41" s="201" t="s">
        <v>285</v>
      </c>
      <c r="G41" s="202" t="str">
        <f>IF(F41=支出!$E$20,支出!$D$20,IF(F41=支出!$E$21,支出!$D$21,IF(F41=支出!$E$22,支出!$D$22,"")))</f>
        <v/>
      </c>
      <c r="H41" s="199">
        <f>支出!F9</f>
        <v>0</v>
      </c>
      <c r="I41" s="664">
        <f>交付申請書総表貼付け欄!I40*1000</f>
        <v>0</v>
      </c>
      <c r="J41" s="665"/>
    </row>
    <row r="42" spans="1:22" ht="26.25" customHeight="1">
      <c r="A42" s="630"/>
      <c r="B42" s="636"/>
      <c r="C42" s="198" t="s">
        <v>251</v>
      </c>
      <c r="D42" s="199">
        <f>収入!E10</f>
        <v>0</v>
      </c>
      <c r="E42" s="468">
        <f>交付申請書総表貼付け欄!E41*1000</f>
        <v>0</v>
      </c>
      <c r="F42" s="201" t="s">
        <v>287</v>
      </c>
      <c r="G42" s="204" t="str">
        <f>IF(F42=支出!$E$20,支出!$D$20,IF(F42=支出!$E$21,支出!$D$21,IF(F42=支出!$E$22,支出!$D$22,"")))</f>
        <v/>
      </c>
      <c r="H42" s="199">
        <f>支出!F10</f>
        <v>0</v>
      </c>
      <c r="I42" s="664">
        <f>交付申請書総表貼付け欄!I41*1000</f>
        <v>0</v>
      </c>
      <c r="J42" s="665"/>
    </row>
    <row r="43" spans="1:22" ht="26.25" customHeight="1">
      <c r="A43" s="630"/>
      <c r="B43" s="636"/>
      <c r="C43" s="198" t="s">
        <v>252</v>
      </c>
      <c r="D43" s="199">
        <f>収入!E11</f>
        <v>0</v>
      </c>
      <c r="E43" s="468">
        <f>交付申請書総表貼付け欄!E42*1000</f>
        <v>0</v>
      </c>
      <c r="F43" s="201" t="s">
        <v>288</v>
      </c>
      <c r="G43" s="204" t="str">
        <f>IF(F43=支出!$E$20,支出!$D$20,IF(F43=支出!$E$21,支出!$D$21,IF(F43=支出!$E$22,支出!$D$22,"")))</f>
        <v/>
      </c>
      <c r="H43" s="199">
        <f>支出!F11</f>
        <v>0</v>
      </c>
      <c r="I43" s="664">
        <f>交付申請書総表貼付け欄!I42*1000</f>
        <v>0</v>
      </c>
      <c r="J43" s="665"/>
    </row>
    <row r="44" spans="1:22" ht="26.25" customHeight="1">
      <c r="A44" s="630"/>
      <c r="B44" s="636"/>
      <c r="C44" s="198" t="s">
        <v>253</v>
      </c>
      <c r="D44" s="199">
        <f>収入!E12</f>
        <v>0</v>
      </c>
      <c r="E44" s="468">
        <f>交付申請書総表貼付け欄!E43*1000</f>
        <v>0</v>
      </c>
      <c r="F44" s="201" t="s">
        <v>289</v>
      </c>
      <c r="G44" s="204" t="str">
        <f>IF(F44=支出!$E$20,支出!$D$20,IF(F44=支出!$E$21,支出!$D$21,IF(F44=支出!$E$22,支出!$D$22,"")))</f>
        <v/>
      </c>
      <c r="H44" s="199">
        <f>支出!F12</f>
        <v>0</v>
      </c>
      <c r="I44" s="664">
        <f>交付申請書総表貼付け欄!I43*1000</f>
        <v>0</v>
      </c>
      <c r="J44" s="665"/>
    </row>
    <row r="45" spans="1:22" ht="26.25" customHeight="1">
      <c r="A45" s="630"/>
      <c r="B45" s="636"/>
      <c r="C45" s="198" t="s">
        <v>375</v>
      </c>
      <c r="D45" s="199">
        <f>収入!E13</f>
        <v>0</v>
      </c>
      <c r="E45" s="468">
        <f>交付申請書総表貼付け欄!E44*1000</f>
        <v>0</v>
      </c>
      <c r="F45" s="201" t="s">
        <v>420</v>
      </c>
      <c r="G45" s="204" t="str">
        <f>IF(F45=支出!$E$20,支出!$D$20,IF(F45=支出!$E$21,支出!$D$21,IF(F45=支出!$E$22,支出!$D$22,"")))</f>
        <v/>
      </c>
      <c r="H45" s="199">
        <f>支出!F13</f>
        <v>0</v>
      </c>
      <c r="I45" s="664">
        <f>交付申請書総表貼付け欄!I44*1000</f>
        <v>0</v>
      </c>
      <c r="J45" s="665"/>
    </row>
    <row r="46" spans="1:22" ht="26.25" customHeight="1">
      <c r="A46" s="630"/>
      <c r="B46" s="636"/>
      <c r="C46" s="205" t="s">
        <v>254</v>
      </c>
      <c r="D46" s="206">
        <f>収入!E14</f>
        <v>0</v>
      </c>
      <c r="E46" s="469">
        <f>交付申請書総表貼付け欄!E45*1000</f>
        <v>0</v>
      </c>
      <c r="F46" s="208" t="s">
        <v>421</v>
      </c>
      <c r="G46" s="209" t="str">
        <f>IF(F46=支出!$E$20,支出!$D$20,IF(F46=支出!$E$21,支出!$D$21,IF(F46=支出!$E$22,支出!$D$22,"")))</f>
        <v/>
      </c>
      <c r="H46" s="199">
        <f>支出!F14</f>
        <v>0</v>
      </c>
      <c r="I46" s="664">
        <f>交付申請書総表貼付け欄!I45*1000</f>
        <v>0</v>
      </c>
      <c r="J46" s="665"/>
    </row>
    <row r="47" spans="1:22" ht="26.25" customHeight="1">
      <c r="A47" s="630"/>
      <c r="B47" s="636"/>
      <c r="C47" s="652" t="s">
        <v>231</v>
      </c>
      <c r="D47" s="674">
        <f>SUM(D39:D46)</f>
        <v>0</v>
      </c>
      <c r="E47" s="668">
        <f>SUM(E39:E46)</f>
        <v>0</v>
      </c>
      <c r="F47" s="211" t="s">
        <v>290</v>
      </c>
      <c r="G47" s="212" t="str">
        <f>IF(F47=支出!$E$20,支出!$D$20,IF(F47=支出!$E$21,支出!$D$21,IF(F47=支出!$E$22,支出!$D$22,"")))</f>
        <v/>
      </c>
      <c r="H47" s="213">
        <f>支出!F15</f>
        <v>0</v>
      </c>
      <c r="I47" s="664">
        <f>交付申請書総表貼付け欄!I46*1000</f>
        <v>0</v>
      </c>
      <c r="J47" s="665"/>
    </row>
    <row r="48" spans="1:22" ht="26.25" customHeight="1">
      <c r="A48" s="630"/>
      <c r="B48" s="636"/>
      <c r="C48" s="640"/>
      <c r="D48" s="675"/>
      <c r="E48" s="669"/>
      <c r="F48" s="208" t="s">
        <v>291</v>
      </c>
      <c r="G48" s="209" t="str">
        <f>IF(F48=支出!$E$20,支出!$D$20,IF(F48=支出!$E$21,支出!$D$21,IF(F48=支出!$E$22,支出!$D$22,"")))</f>
        <v/>
      </c>
      <c r="H48" s="199">
        <f>支出!F16</f>
        <v>0</v>
      </c>
      <c r="I48" s="664">
        <f>交付申請書総表貼付け欄!I47*1000</f>
        <v>0</v>
      </c>
      <c r="J48" s="665"/>
    </row>
    <row r="49" spans="1:22" ht="26.25" customHeight="1" thickBot="1">
      <c r="A49" s="630"/>
      <c r="B49" s="636"/>
      <c r="C49" s="450" t="s">
        <v>232</v>
      </c>
      <c r="D49" s="210">
        <f>IFERROR(H51-D47-D50,"自動計算")</f>
        <v>0</v>
      </c>
      <c r="E49" s="470">
        <f>IFERROR(I51-E47-E50,"自動計算")</f>
        <v>0</v>
      </c>
      <c r="F49" s="211" t="s">
        <v>292</v>
      </c>
      <c r="G49" s="212" t="str">
        <f>IF(F49=支出!$E$20,支出!$D$20,IF(F49=支出!$E$21,支出!$D$21,IF(F49=支出!$E$22,支出!$D$22,"")))</f>
        <v/>
      </c>
      <c r="H49" s="213">
        <f>支出!F17</f>
        <v>0</v>
      </c>
      <c r="I49" s="672">
        <f>交付申請書総表貼付け欄!I48*1000</f>
        <v>0</v>
      </c>
      <c r="J49" s="673"/>
    </row>
    <row r="50" spans="1:22" ht="45" customHeight="1" thickTop="1" thickBot="1">
      <c r="A50" s="630"/>
      <c r="B50" s="636"/>
      <c r="C50" s="451" t="s">
        <v>463</v>
      </c>
      <c r="D50" s="466">
        <f>IF(E50&lt;H50,E50,ROUNDDOWN(H50,-3))</f>
        <v>0</v>
      </c>
      <c r="E50" s="471">
        <f>交付申請書総表貼付け欄!E49*1000</f>
        <v>0</v>
      </c>
      <c r="F50" s="657" t="s">
        <v>429</v>
      </c>
      <c r="G50" s="649"/>
      <c r="H50" s="215">
        <f>支出!F18</f>
        <v>0</v>
      </c>
      <c r="I50" s="670">
        <f>交付申請書総表貼付け欄!I49*1000</f>
        <v>0</v>
      </c>
      <c r="J50" s="671"/>
    </row>
    <row r="51" spans="1:22" ht="39.950000000000003" customHeight="1" thickTop="1" thickBot="1">
      <c r="A51" s="631"/>
      <c r="B51" s="637"/>
      <c r="C51" s="216" t="s">
        <v>464</v>
      </c>
      <c r="D51" s="214">
        <f>総表!H51</f>
        <v>0</v>
      </c>
      <c r="E51" s="472">
        <f>総表!I51</f>
        <v>0</v>
      </c>
      <c r="F51" s="648" t="s">
        <v>404</v>
      </c>
      <c r="G51" s="649"/>
      <c r="H51" s="215">
        <f>支出!F6</f>
        <v>0</v>
      </c>
      <c r="I51" s="670">
        <f>交付申請書総表貼付け欄!I50*1000</f>
        <v>0</v>
      </c>
      <c r="J51" s="671"/>
    </row>
    <row r="52" spans="1:22" ht="24.75" customHeight="1">
      <c r="A52" s="6"/>
      <c r="B52" s="6"/>
      <c r="C52" s="6"/>
      <c r="D52" s="6"/>
      <c r="E52" s="6"/>
      <c r="F52" s="6"/>
      <c r="G52" s="6"/>
      <c r="H52" s="6"/>
      <c r="I52" s="6"/>
      <c r="J52" s="6"/>
      <c r="L52" s="4"/>
      <c r="M52" s="4"/>
      <c r="N52" s="178"/>
      <c r="O52" s="4"/>
      <c r="P52" s="4"/>
      <c r="Q52" s="4"/>
      <c r="R52" s="4"/>
      <c r="S52" s="4"/>
      <c r="T52" s="4"/>
      <c r="U52" s="4"/>
      <c r="V52" s="4"/>
    </row>
    <row r="53" spans="1:22" ht="23.25" customHeight="1">
      <c r="A53" s="218"/>
      <c r="B53" s="219"/>
      <c r="C53" s="6"/>
      <c r="D53" s="6"/>
      <c r="E53" s="6"/>
      <c r="F53" s="6" t="s">
        <v>496</v>
      </c>
      <c r="G53" s="6"/>
      <c r="H53" s="465" t="e">
        <f>H51/I51</f>
        <v>#DIV/0!</v>
      </c>
      <c r="I53" s="6"/>
      <c r="J53" s="6"/>
      <c r="K53" s="5"/>
      <c r="L53" s="4"/>
      <c r="M53" s="4"/>
      <c r="O53" s="4"/>
      <c r="P53" s="4"/>
      <c r="Q53" s="4"/>
      <c r="R53" s="4"/>
      <c r="S53" s="4"/>
      <c r="T53" s="4"/>
      <c r="U53" s="4"/>
    </row>
    <row r="54" spans="1:22" ht="17.25">
      <c r="A54" s="6"/>
      <c r="B54" s="218"/>
      <c r="C54" s="6"/>
      <c r="D54" s="6"/>
      <c r="E54" s="6"/>
      <c r="F54" s="6" t="s">
        <v>497</v>
      </c>
      <c r="G54" s="6"/>
      <c r="H54" s="366" t="e">
        <f>IF(AND(0.8&lt;=H53,H53&lt;=1.2),"","要変更理由書")</f>
        <v>#DIV/0!</v>
      </c>
      <c r="I54" s="6"/>
      <c r="J54" s="6"/>
      <c r="K54" s="5"/>
      <c r="L54" s="4"/>
      <c r="M54" s="4"/>
      <c r="N54" s="178"/>
      <c r="O54" s="4"/>
      <c r="P54" s="4"/>
      <c r="Q54" s="4"/>
      <c r="R54" s="4"/>
      <c r="S54" s="4"/>
      <c r="T54" s="4"/>
      <c r="U54" s="4"/>
      <c r="V54" s="4"/>
    </row>
    <row r="55" spans="1:22" ht="17.25">
      <c r="A55" s="6"/>
      <c r="B55" s="218"/>
      <c r="K55" s="5"/>
      <c r="L55" s="4"/>
      <c r="M55" s="4"/>
      <c r="N55" s="178"/>
      <c r="O55" s="4"/>
      <c r="P55" s="4"/>
      <c r="Q55" s="4"/>
      <c r="R55" s="4"/>
      <c r="S55" s="4"/>
      <c r="T55" s="4"/>
      <c r="U55" s="4"/>
      <c r="V55" s="4"/>
    </row>
    <row r="56" spans="1:22">
      <c r="K56" s="5"/>
      <c r="L56" s="4"/>
      <c r="M56" s="4"/>
      <c r="N56" s="178"/>
      <c r="O56" s="4"/>
      <c r="P56" s="4"/>
      <c r="Q56" s="4"/>
      <c r="R56" s="4"/>
      <c r="S56" s="4"/>
      <c r="T56" s="4"/>
      <c r="U56" s="4"/>
      <c r="V56" s="4"/>
    </row>
    <row r="57" spans="1:22">
      <c r="K57" s="5"/>
      <c r="L57" s="4"/>
      <c r="M57" s="4"/>
      <c r="N57" s="178"/>
      <c r="O57" s="4"/>
      <c r="P57" s="4"/>
      <c r="Q57" s="4"/>
      <c r="R57" s="4"/>
      <c r="S57" s="4"/>
      <c r="T57" s="4"/>
      <c r="U57" s="4"/>
      <c r="V57" s="4"/>
    </row>
    <row r="58" spans="1:22">
      <c r="K58" s="5"/>
      <c r="L58" s="4"/>
      <c r="M58" s="4"/>
      <c r="N58" s="178"/>
      <c r="O58" s="4"/>
      <c r="P58" s="4"/>
      <c r="Q58" s="4"/>
      <c r="R58" s="4"/>
      <c r="S58" s="4"/>
      <c r="T58" s="4"/>
      <c r="U58" s="4"/>
      <c r="V58" s="4"/>
    </row>
    <row r="59" spans="1:22">
      <c r="K59" s="5"/>
      <c r="L59" s="4"/>
      <c r="M59" s="4"/>
      <c r="N59" s="178"/>
      <c r="O59" s="4"/>
      <c r="P59" s="4"/>
      <c r="Q59" s="4"/>
      <c r="R59" s="4"/>
      <c r="S59" s="4"/>
      <c r="T59" s="4"/>
      <c r="U59" s="4"/>
      <c r="V59" s="4"/>
    </row>
    <row r="60" spans="1:22">
      <c r="K60" s="5"/>
      <c r="L60" s="4"/>
      <c r="M60" s="4"/>
      <c r="N60" s="178"/>
      <c r="O60" s="4"/>
      <c r="P60" s="4"/>
      <c r="Q60" s="4"/>
      <c r="R60" s="4"/>
      <c r="S60" s="4"/>
      <c r="T60" s="4"/>
      <c r="U60" s="4"/>
      <c r="V60" s="4"/>
    </row>
    <row r="61" spans="1:22">
      <c r="K61" s="5"/>
      <c r="L61" s="4"/>
      <c r="M61" s="4"/>
      <c r="N61" s="178"/>
      <c r="O61" s="4"/>
      <c r="P61" s="4"/>
      <c r="Q61" s="4"/>
      <c r="R61" s="4"/>
      <c r="S61" s="4"/>
      <c r="T61" s="4"/>
      <c r="U61" s="4"/>
      <c r="V61" s="4"/>
    </row>
    <row r="62" spans="1:22">
      <c r="K62" s="5"/>
      <c r="L62" s="4"/>
      <c r="M62" s="4"/>
      <c r="N62" s="178"/>
      <c r="O62" s="4"/>
      <c r="P62" s="4"/>
      <c r="Q62" s="4"/>
      <c r="R62" s="4"/>
      <c r="S62" s="4"/>
      <c r="T62" s="4"/>
      <c r="U62" s="4"/>
      <c r="V62" s="4"/>
    </row>
    <row r="63" spans="1:22">
      <c r="K63" s="5"/>
      <c r="L63" s="4"/>
      <c r="M63" s="4"/>
      <c r="N63" s="178"/>
      <c r="O63" s="4"/>
      <c r="P63" s="4"/>
      <c r="Q63" s="4"/>
      <c r="R63" s="4"/>
      <c r="S63" s="4"/>
      <c r="T63" s="4"/>
      <c r="U63" s="4"/>
      <c r="V63" s="4"/>
    </row>
    <row r="64" spans="1:22">
      <c r="K64" s="5"/>
      <c r="L64" s="4"/>
      <c r="M64" s="4"/>
      <c r="N64" s="178"/>
      <c r="O64" s="4"/>
      <c r="P64" s="4"/>
      <c r="Q64" s="4"/>
      <c r="R64" s="4"/>
      <c r="S64" s="4"/>
      <c r="T64" s="4"/>
      <c r="U64" s="4"/>
      <c r="V64" s="4"/>
    </row>
    <row r="65" spans="11:22">
      <c r="K65" s="5"/>
      <c r="L65" s="4"/>
      <c r="M65" s="4"/>
      <c r="N65" s="178"/>
      <c r="O65" s="4"/>
      <c r="P65" s="4"/>
      <c r="Q65" s="4"/>
      <c r="R65" s="4"/>
      <c r="S65" s="4"/>
      <c r="T65" s="4"/>
      <c r="U65" s="4"/>
      <c r="V65" s="4"/>
    </row>
    <row r="66" spans="11:22">
      <c r="K66" s="5"/>
      <c r="L66" s="4"/>
      <c r="M66" s="4"/>
      <c r="N66" s="178"/>
      <c r="O66" s="4"/>
      <c r="P66" s="4"/>
      <c r="Q66" s="4"/>
      <c r="R66" s="4"/>
      <c r="S66" s="4"/>
      <c r="T66" s="4"/>
      <c r="U66" s="4"/>
      <c r="V66" s="4"/>
    </row>
    <row r="67" spans="11:22">
      <c r="N67" s="178"/>
      <c r="O67" s="4"/>
      <c r="P67" s="4"/>
      <c r="V67" s="4"/>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82">
    <mergeCell ref="D47:D48"/>
    <mergeCell ref="A4:J4"/>
    <mergeCell ref="C15:J15"/>
    <mergeCell ref="G11:J11"/>
    <mergeCell ref="A12:A18"/>
    <mergeCell ref="F12:J12"/>
    <mergeCell ref="C16:J16"/>
    <mergeCell ref="D14:J14"/>
    <mergeCell ref="D13:J13"/>
    <mergeCell ref="A11:B11"/>
    <mergeCell ref="C11:E11"/>
    <mergeCell ref="H5:J5"/>
    <mergeCell ref="A10:J10"/>
    <mergeCell ref="F24:G24"/>
    <mergeCell ref="C21:D21"/>
    <mergeCell ref="B24:B37"/>
    <mergeCell ref="F51:G51"/>
    <mergeCell ref="F50:G50"/>
    <mergeCell ref="I51:J51"/>
    <mergeCell ref="F26:G26"/>
    <mergeCell ref="I49:J49"/>
    <mergeCell ref="I48:J48"/>
    <mergeCell ref="I47:J47"/>
    <mergeCell ref="I46:J46"/>
    <mergeCell ref="I50:J50"/>
    <mergeCell ref="F36:G36"/>
    <mergeCell ref="F37:G37"/>
    <mergeCell ref="F30:G30"/>
    <mergeCell ref="F31:G31"/>
    <mergeCell ref="F32:G32"/>
    <mergeCell ref="I29:J29"/>
    <mergeCell ref="I36:J36"/>
    <mergeCell ref="I33:J33"/>
    <mergeCell ref="I34:J34"/>
    <mergeCell ref="F33:G33"/>
    <mergeCell ref="F34:G34"/>
    <mergeCell ref="N29:N37"/>
    <mergeCell ref="I26:J26"/>
    <mergeCell ref="F25:G25"/>
    <mergeCell ref="I42:J42"/>
    <mergeCell ref="I41:J41"/>
    <mergeCell ref="I28:J28"/>
    <mergeCell ref="F27:G27"/>
    <mergeCell ref="F28:G28"/>
    <mergeCell ref="I27:J27"/>
    <mergeCell ref="H38:J38"/>
    <mergeCell ref="F29:G29"/>
    <mergeCell ref="F35:G35"/>
    <mergeCell ref="I30:J30"/>
    <mergeCell ref="I31:J31"/>
    <mergeCell ref="I32:J32"/>
    <mergeCell ref="I37:J37"/>
    <mergeCell ref="I35:J35"/>
    <mergeCell ref="L25:M25"/>
    <mergeCell ref="L26:M37"/>
    <mergeCell ref="A22:A51"/>
    <mergeCell ref="B38:B51"/>
    <mergeCell ref="A19:A21"/>
    <mergeCell ref="F20:J20"/>
    <mergeCell ref="C19:D19"/>
    <mergeCell ref="I40:J40"/>
    <mergeCell ref="I39:J39"/>
    <mergeCell ref="C47:C48"/>
    <mergeCell ref="E47:E48"/>
    <mergeCell ref="I45:J45"/>
    <mergeCell ref="I44:J44"/>
    <mergeCell ref="I43:J43"/>
    <mergeCell ref="D38:E38"/>
    <mergeCell ref="F38:G38"/>
    <mergeCell ref="B8:E8"/>
    <mergeCell ref="F8:J8"/>
    <mergeCell ref="B9:J9"/>
    <mergeCell ref="L14:M19"/>
    <mergeCell ref="L23:M23"/>
    <mergeCell ref="C17:J17"/>
    <mergeCell ref="B13:B14"/>
    <mergeCell ref="F21:J21"/>
    <mergeCell ref="C18:J18"/>
    <mergeCell ref="F19:J19"/>
    <mergeCell ref="C20:D20"/>
    <mergeCell ref="C22:J22"/>
    <mergeCell ref="C23:J23"/>
  </mergeCells>
  <phoneticPr fontId="4"/>
  <conditionalFormatting sqref="B8:E8">
    <cfRule type="beginsWith" dxfId="36" priority="1" operator="beginsWith" text="　令和　年">
      <formula>LEFT(B8,LEN("　令和　年"))="　令和　年"</formula>
    </cfRule>
  </conditionalFormatting>
  <dataValidations count="9">
    <dataValidation imeMode="halfAlpha" operator="greaterThanOrEqual" allowBlank="1" showInputMessage="1" showErrorMessage="1" sqref="E12 C12:C13" xr:uid="{00000000-0002-0000-0200-000000000000}"/>
    <dataValidation type="list" allowBlank="1" showInputMessage="1" showErrorMessage="1" sqref="H26:H37 C14"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0:D20 C22:J22" xr:uid="{00000000-0002-0000-0200-000004000000}"/>
    <dataValidation type="date" allowBlank="1" showInputMessage="1" showErrorMessage="1" errorTitle="公演日を記載してください。" error="2023/4/1～2024/3/31で記載してください。" sqref="E26:E37 C26:C37" xr:uid="{00000000-0002-0000-0200-000007000000}">
      <formula1>45017</formula1>
      <formula2>45382</formula2>
    </dataValidation>
    <dataValidation imeMode="halfAlpha" allowBlank="1" showInputMessage="1" showErrorMessage="1" prompt="ハイフンを入れた形式で入力してください。_x000a_ex.) 03-3265-7411" sqref="F19:J20 C18:J18" xr:uid="{00000000-0002-0000-0200-000008000000}"/>
    <dataValidation imeMode="halfAlpha" allowBlank="1" showInputMessage="1" showErrorMessage="1" sqref="F21:J21" xr:uid="{00000000-0002-0000-0200-000009000000}"/>
    <dataValidation type="textLength" allowBlank="1" showInputMessage="1" showErrorMessage="1" error="60字以内でご記入ください。" prompt="建物名を含め_x000a_正確に記入してください。" sqref="D14:J14" xr:uid="{D445FB8C-0129-4B41-8EFF-4364D8AB2075}">
      <formula1>0</formula1>
      <formula2>60</formula2>
    </dataValidation>
    <dataValidation allowBlank="1" showInputMessage="1" showErrorMessage="1" error="2021/11/1～2021/11/19の間でご記入ください。" sqref="H5:J5" xr:uid="{51CA1170-D961-480D-8072-34A0ABA2A8A0}"/>
    <dataValidation type="list" allowBlank="1" showInputMessage="1" showErrorMessage="1" sqref="G11:J11" xr:uid="{AF24E183-9EFA-4445-861B-3344C9EEDDFF}">
      <formula1>伝統大衆_ジャンル</formula1>
    </dataValidation>
  </dataValidations>
  <printOptions horizontalCentered="1"/>
  <pageMargins left="0.78740157480314965" right="0.78740157480314965" top="0.59055118110236215" bottom="0.78740157480314965" header="0.59055118110236215" footer="0"/>
  <pageSetup paperSize="9" scale="50" orientation="portrait" r:id="rId2"/>
  <headerFooter scaleWithDoc="0">
    <oddFooter>&amp;R&amp;"ＭＳ ゴシック,標準"&amp;12整理番号：（事務局記入欄）</oddFoot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P79"/>
  <sheetViews>
    <sheetView view="pageBreakPreview" zoomScale="70" zoomScaleNormal="50" zoomScaleSheetLayoutView="70" zoomScalePageLayoutView="55" workbookViewId="0">
      <selection activeCell="C72" sqref="C72:M74"/>
    </sheetView>
  </sheetViews>
  <sheetFormatPr defaultColWidth="9" defaultRowHeight="17.25"/>
  <cols>
    <col min="1" max="1" width="4.375" style="6" bestFit="1" customWidth="1"/>
    <col min="2" max="3" width="3.625" style="6" customWidth="1"/>
    <col min="4" max="5" width="12.625" style="6" customWidth="1"/>
    <col min="6" max="7" width="15.625" style="6" customWidth="1"/>
    <col min="8" max="8" width="21.625" style="6" customWidth="1"/>
    <col min="9" max="10" width="12.625" style="6" customWidth="1"/>
    <col min="11" max="11" width="16.625" style="6" customWidth="1"/>
    <col min="12" max="12" width="19.125" style="6" customWidth="1"/>
    <col min="13" max="13" width="11.75" style="6" customWidth="1"/>
    <col min="14" max="14" width="50.625" style="7" customWidth="1"/>
    <col min="15" max="16384" width="9" style="6"/>
  </cols>
  <sheetData>
    <row r="1" spans="1:15" s="17" customFormat="1" ht="29.25" customHeight="1">
      <c r="B1" s="18" t="s">
        <v>248</v>
      </c>
      <c r="H1" s="19"/>
      <c r="I1" s="19"/>
      <c r="J1" s="54"/>
    </row>
    <row r="2" spans="1:15" ht="35.1" customHeight="1">
      <c r="B2" s="754" t="s">
        <v>226</v>
      </c>
      <c r="C2" s="754"/>
      <c r="D2" s="754"/>
      <c r="E2" s="755" t="str">
        <f>IF(総表!C15="","自動入力",総表!C15)</f>
        <v>自動入力</v>
      </c>
      <c r="F2" s="755"/>
      <c r="G2" s="755"/>
      <c r="H2" s="157" t="s">
        <v>432</v>
      </c>
      <c r="I2" s="755" t="str">
        <f>IF(総表!C23="","自動入力",総表!C23)</f>
        <v>自動入力</v>
      </c>
      <c r="J2" s="755"/>
      <c r="K2" s="755"/>
      <c r="L2" s="755"/>
      <c r="M2" s="755"/>
      <c r="N2" s="7" t="s">
        <v>242</v>
      </c>
    </row>
    <row r="3" spans="1:15" ht="18.75" customHeight="1">
      <c r="B3" s="759" t="s">
        <v>11</v>
      </c>
      <c r="C3" s="760" t="s">
        <v>377</v>
      </c>
      <c r="D3" s="761"/>
      <c r="E3" s="761"/>
      <c r="F3" s="761"/>
      <c r="G3" s="761"/>
      <c r="H3" s="761"/>
      <c r="I3" s="761"/>
      <c r="J3" s="761"/>
      <c r="K3" s="761"/>
      <c r="L3" s="761"/>
      <c r="M3" s="761"/>
    </row>
    <row r="4" spans="1:15" ht="17.25" customHeight="1">
      <c r="A4" s="6">
        <v>1</v>
      </c>
      <c r="B4" s="759"/>
      <c r="C4" s="739" t="str">
        <f>IF(交付申請書総表貼付け欄!B56="","交付申請書貼付け欄に正しく貼り付けを行ってください。",交付申請書総表貼付け欄!B56)</f>
        <v>交付申請書貼付け欄に正しく貼り付けを行ってください。</v>
      </c>
      <c r="D4" s="739"/>
      <c r="E4" s="739"/>
      <c r="F4" s="739"/>
      <c r="G4" s="739"/>
      <c r="H4" s="739"/>
      <c r="I4" s="739"/>
      <c r="J4" s="739"/>
      <c r="K4" s="739"/>
      <c r="L4" s="739"/>
      <c r="M4" s="740"/>
      <c r="N4" s="699" t="s">
        <v>567</v>
      </c>
      <c r="O4" s="588"/>
    </row>
    <row r="5" spans="1:15" ht="17.25" customHeight="1">
      <c r="A5" s="6">
        <v>2</v>
      </c>
      <c r="B5" s="759"/>
      <c r="C5" s="741"/>
      <c r="D5" s="741"/>
      <c r="E5" s="741"/>
      <c r="F5" s="741"/>
      <c r="G5" s="741"/>
      <c r="H5" s="741"/>
      <c r="I5" s="741"/>
      <c r="J5" s="741"/>
      <c r="K5" s="741"/>
      <c r="L5" s="741"/>
      <c r="M5" s="742"/>
      <c r="N5" s="699"/>
      <c r="O5" s="588"/>
    </row>
    <row r="6" spans="1:15" ht="17.25" customHeight="1">
      <c r="A6" s="6">
        <v>3</v>
      </c>
      <c r="B6" s="759"/>
      <c r="C6" s="741"/>
      <c r="D6" s="741"/>
      <c r="E6" s="741"/>
      <c r="F6" s="741"/>
      <c r="G6" s="741"/>
      <c r="H6" s="741"/>
      <c r="I6" s="741"/>
      <c r="J6" s="741"/>
      <c r="K6" s="741"/>
      <c r="L6" s="741"/>
      <c r="M6" s="742"/>
      <c r="N6" s="699"/>
      <c r="O6" s="588"/>
    </row>
    <row r="7" spans="1:15" ht="17.25" customHeight="1">
      <c r="A7" s="6">
        <v>4</v>
      </c>
      <c r="B7" s="759"/>
      <c r="C7" s="741"/>
      <c r="D7" s="741"/>
      <c r="E7" s="741"/>
      <c r="F7" s="741"/>
      <c r="G7" s="741"/>
      <c r="H7" s="741"/>
      <c r="I7" s="741"/>
      <c r="J7" s="741"/>
      <c r="K7" s="741"/>
      <c r="L7" s="741"/>
      <c r="M7" s="742"/>
      <c r="N7" s="699"/>
      <c r="O7" s="588"/>
    </row>
    <row r="8" spans="1:15" ht="17.25" customHeight="1">
      <c r="A8" s="6">
        <v>5</v>
      </c>
      <c r="B8" s="759"/>
      <c r="C8" s="741"/>
      <c r="D8" s="741"/>
      <c r="E8" s="741"/>
      <c r="F8" s="741"/>
      <c r="G8" s="741"/>
      <c r="H8" s="741"/>
      <c r="I8" s="741"/>
      <c r="J8" s="741"/>
      <c r="K8" s="741"/>
      <c r="L8" s="741"/>
      <c r="M8" s="742"/>
      <c r="N8" s="699"/>
      <c r="O8" s="588"/>
    </row>
    <row r="9" spans="1:15" ht="17.25" customHeight="1">
      <c r="A9" s="6">
        <v>6</v>
      </c>
      <c r="B9" s="759"/>
      <c r="C9" s="741"/>
      <c r="D9" s="741"/>
      <c r="E9" s="741"/>
      <c r="F9" s="741"/>
      <c r="G9" s="741"/>
      <c r="H9" s="741"/>
      <c r="I9" s="741"/>
      <c r="J9" s="741"/>
      <c r="K9" s="741"/>
      <c r="L9" s="741"/>
      <c r="M9" s="742"/>
      <c r="N9" s="699"/>
      <c r="O9" s="588"/>
    </row>
    <row r="10" spans="1:15" ht="17.25" customHeight="1">
      <c r="A10" s="6">
        <v>7</v>
      </c>
      <c r="B10" s="759"/>
      <c r="C10" s="743"/>
      <c r="D10" s="743"/>
      <c r="E10" s="743"/>
      <c r="F10" s="743"/>
      <c r="G10" s="743"/>
      <c r="H10" s="743"/>
      <c r="I10" s="743"/>
      <c r="J10" s="743"/>
      <c r="K10" s="743"/>
      <c r="L10" s="743"/>
      <c r="M10" s="744"/>
      <c r="N10" s="699"/>
      <c r="O10" s="588"/>
    </row>
    <row r="11" spans="1:15">
      <c r="B11" s="759"/>
      <c r="C11" s="737" t="s">
        <v>12</v>
      </c>
      <c r="D11" s="738"/>
      <c r="E11" s="738"/>
      <c r="F11" s="738"/>
      <c r="G11" s="738"/>
      <c r="H11" s="738"/>
      <c r="I11" s="738"/>
      <c r="J11" s="738"/>
      <c r="K11" s="738"/>
      <c r="L11" s="738"/>
      <c r="M11" s="738"/>
    </row>
    <row r="12" spans="1:15" ht="17.25" customHeight="1">
      <c r="A12" s="6">
        <v>1</v>
      </c>
      <c r="B12" s="759"/>
      <c r="C12" s="739" t="str">
        <f>IF(交付申請書総表貼付け欄!B58="","交付申請書貼付け欄に正しく貼り付けを行ってください。",交付申請書総表貼付け欄!B58)</f>
        <v>交付申請書貼付け欄に正しく貼り付けを行ってください。</v>
      </c>
      <c r="D12" s="739"/>
      <c r="E12" s="739"/>
      <c r="F12" s="739"/>
      <c r="G12" s="739"/>
      <c r="H12" s="739"/>
      <c r="I12" s="739"/>
      <c r="J12" s="739"/>
      <c r="K12" s="739"/>
      <c r="L12" s="739"/>
      <c r="M12" s="740"/>
      <c r="N12" s="699" t="s">
        <v>568</v>
      </c>
      <c r="O12" s="588"/>
    </row>
    <row r="13" spans="1:15" ht="17.25" customHeight="1">
      <c r="A13" s="6">
        <v>2</v>
      </c>
      <c r="B13" s="759"/>
      <c r="C13" s="741"/>
      <c r="D13" s="741"/>
      <c r="E13" s="741"/>
      <c r="F13" s="741"/>
      <c r="G13" s="741"/>
      <c r="H13" s="741"/>
      <c r="I13" s="741"/>
      <c r="J13" s="741"/>
      <c r="K13" s="741"/>
      <c r="L13" s="741"/>
      <c r="M13" s="742"/>
      <c r="N13" s="699"/>
      <c r="O13" s="588"/>
    </row>
    <row r="14" spans="1:15" ht="17.25" customHeight="1">
      <c r="A14" s="6">
        <v>3</v>
      </c>
      <c r="B14" s="759"/>
      <c r="C14" s="741"/>
      <c r="D14" s="741"/>
      <c r="E14" s="741"/>
      <c r="F14" s="741"/>
      <c r="G14" s="741"/>
      <c r="H14" s="741"/>
      <c r="I14" s="741"/>
      <c r="J14" s="741"/>
      <c r="K14" s="741"/>
      <c r="L14" s="741"/>
      <c r="M14" s="742"/>
      <c r="N14" s="699"/>
      <c r="O14" s="588"/>
    </row>
    <row r="15" spans="1:15" ht="17.25" customHeight="1">
      <c r="A15" s="6">
        <v>4</v>
      </c>
      <c r="B15" s="759"/>
      <c r="C15" s="743"/>
      <c r="D15" s="743"/>
      <c r="E15" s="743"/>
      <c r="F15" s="743"/>
      <c r="G15" s="743"/>
      <c r="H15" s="743"/>
      <c r="I15" s="743"/>
      <c r="J15" s="743"/>
      <c r="K15" s="743"/>
      <c r="L15" s="743"/>
      <c r="M15" s="744"/>
      <c r="N15" s="699"/>
      <c r="O15" s="588"/>
    </row>
    <row r="16" spans="1:15">
      <c r="B16" s="759"/>
      <c r="C16" s="693" t="s">
        <v>13</v>
      </c>
      <c r="D16" s="694"/>
      <c r="E16" s="694"/>
      <c r="F16" s="694"/>
      <c r="G16" s="694"/>
      <c r="H16" s="694"/>
      <c r="I16" s="694"/>
      <c r="J16" s="695" t="s">
        <v>67</v>
      </c>
      <c r="K16" s="745" t="s">
        <v>376</v>
      </c>
      <c r="L16" s="746"/>
      <c r="M16" s="747"/>
    </row>
    <row r="17" spans="1:15">
      <c r="B17" s="759"/>
      <c r="C17" s="697" t="s">
        <v>175</v>
      </c>
      <c r="D17" s="698"/>
      <c r="E17" s="8" t="s">
        <v>176</v>
      </c>
      <c r="F17" s="698" t="s">
        <v>177</v>
      </c>
      <c r="G17" s="698"/>
      <c r="H17" s="8" t="s">
        <v>249</v>
      </c>
      <c r="I17" s="8" t="s">
        <v>178</v>
      </c>
      <c r="J17" s="696"/>
      <c r="K17" s="748"/>
      <c r="L17" s="749"/>
      <c r="M17" s="750"/>
    </row>
    <row r="18" spans="1:15" ht="17.25" customHeight="1">
      <c r="A18" s="6">
        <v>1</v>
      </c>
      <c r="B18" s="759"/>
      <c r="C18" s="702"/>
      <c r="D18" s="703"/>
      <c r="E18" s="76"/>
      <c r="F18" s="9" t="str">
        <f>IF(総表!C26="","",総表!C26)</f>
        <v/>
      </c>
      <c r="G18" s="9" t="str">
        <f>IF(総表!E26="","",総表!E26)</f>
        <v/>
      </c>
      <c r="H18" s="160"/>
      <c r="I18" s="76"/>
      <c r="J18" s="10"/>
      <c r="K18" s="751" t="str">
        <f>IF(総表!F26="","",(総表!F26&amp;"（"&amp;総表!H26&amp;総表!I26&amp;"）"))</f>
        <v/>
      </c>
      <c r="L18" s="752"/>
      <c r="M18" s="753"/>
      <c r="N18" s="699" t="s">
        <v>227</v>
      </c>
    </row>
    <row r="19" spans="1:15" ht="17.25" customHeight="1">
      <c r="A19" s="6">
        <v>2</v>
      </c>
      <c r="B19" s="759"/>
      <c r="C19" s="700"/>
      <c r="D19" s="701"/>
      <c r="E19" s="77"/>
      <c r="F19" s="9" t="str">
        <f>IF(総表!C27="","",総表!C27)</f>
        <v/>
      </c>
      <c r="G19" s="9" t="str">
        <f>IF(総表!E27="","",総表!E27)</f>
        <v/>
      </c>
      <c r="H19" s="161"/>
      <c r="I19" s="78"/>
      <c r="J19" s="10"/>
      <c r="K19" s="704" t="str">
        <f>IF(総表!F27="","",(総表!F27&amp;"（"&amp;総表!H27&amp;総表!I27&amp;"）"))</f>
        <v/>
      </c>
      <c r="L19" s="705"/>
      <c r="M19" s="706"/>
      <c r="N19" s="699"/>
    </row>
    <row r="20" spans="1:15" ht="17.25" customHeight="1">
      <c r="A20" s="6">
        <v>3</v>
      </c>
      <c r="B20" s="759"/>
      <c r="C20" s="700"/>
      <c r="D20" s="701"/>
      <c r="E20" s="77"/>
      <c r="F20" s="9" t="str">
        <f>IF(総表!C28="","",総表!C28)</f>
        <v/>
      </c>
      <c r="G20" s="9" t="str">
        <f>IF(総表!E28="","",総表!E28)</f>
        <v/>
      </c>
      <c r="H20" s="161"/>
      <c r="I20" s="78"/>
      <c r="J20" s="10"/>
      <c r="K20" s="704" t="str">
        <f>IF(総表!F28="","",(総表!F28&amp;"（"&amp;総表!H28&amp;総表!I28&amp;"）"))</f>
        <v/>
      </c>
      <c r="L20" s="705"/>
      <c r="M20" s="706"/>
      <c r="N20" s="699"/>
    </row>
    <row r="21" spans="1:15" ht="17.25" customHeight="1">
      <c r="A21" s="6">
        <v>4</v>
      </c>
      <c r="B21" s="759"/>
      <c r="C21" s="700"/>
      <c r="D21" s="701"/>
      <c r="E21" s="77"/>
      <c r="F21" s="9" t="str">
        <f>IF(総表!C29="","",総表!C29)</f>
        <v/>
      </c>
      <c r="G21" s="9" t="str">
        <f>IF(総表!E29="","",総表!E29)</f>
        <v/>
      </c>
      <c r="H21" s="161"/>
      <c r="I21" s="78"/>
      <c r="J21" s="10"/>
      <c r="K21" s="704" t="str">
        <f>IF(総表!F29="","",(総表!F29&amp;"（"&amp;総表!H29&amp;総表!I29&amp;"）"))</f>
        <v/>
      </c>
      <c r="L21" s="705"/>
      <c r="M21" s="706"/>
      <c r="N21" s="699"/>
    </row>
    <row r="22" spans="1:15" ht="17.25" customHeight="1">
      <c r="A22" s="6">
        <v>5</v>
      </c>
      <c r="B22" s="759"/>
      <c r="C22" s="700"/>
      <c r="D22" s="701"/>
      <c r="E22" s="77"/>
      <c r="F22" s="9" t="str">
        <f>IF(総表!C30="","",総表!C30)</f>
        <v/>
      </c>
      <c r="G22" s="9" t="str">
        <f>IF(総表!E30="","",総表!E30)</f>
        <v/>
      </c>
      <c r="H22" s="161"/>
      <c r="I22" s="78"/>
      <c r="J22" s="10"/>
      <c r="K22" s="704" t="str">
        <f>IF(総表!F30="","",(総表!F30&amp;"（"&amp;総表!H30&amp;総表!I30&amp;"）"))</f>
        <v/>
      </c>
      <c r="L22" s="705"/>
      <c r="M22" s="706"/>
      <c r="N22" s="699"/>
    </row>
    <row r="23" spans="1:15" ht="17.25" customHeight="1">
      <c r="A23" s="6">
        <v>6</v>
      </c>
      <c r="B23" s="759"/>
      <c r="C23" s="700"/>
      <c r="D23" s="701"/>
      <c r="E23" s="77"/>
      <c r="F23" s="9" t="str">
        <f>IF(総表!C31="","",総表!C31)</f>
        <v/>
      </c>
      <c r="G23" s="9" t="str">
        <f>IF(総表!E31="","",総表!E31)</f>
        <v/>
      </c>
      <c r="H23" s="161"/>
      <c r="I23" s="78"/>
      <c r="J23" s="10"/>
      <c r="K23" s="704" t="str">
        <f>IF(総表!F31="","",(総表!F31&amp;"（"&amp;総表!H31&amp;総表!I31&amp;"）"))</f>
        <v/>
      </c>
      <c r="L23" s="705"/>
      <c r="M23" s="706"/>
      <c r="N23" s="699"/>
    </row>
    <row r="24" spans="1:15" ht="17.25" customHeight="1">
      <c r="A24" s="6">
        <v>7</v>
      </c>
      <c r="B24" s="759"/>
      <c r="C24" s="700"/>
      <c r="D24" s="701"/>
      <c r="E24" s="77"/>
      <c r="F24" s="9" t="str">
        <f>IF(総表!C32="","",総表!C32)</f>
        <v/>
      </c>
      <c r="G24" s="9" t="str">
        <f>IF(総表!E32="","",総表!E32)</f>
        <v/>
      </c>
      <c r="H24" s="161"/>
      <c r="I24" s="78"/>
      <c r="J24" s="10"/>
      <c r="K24" s="704" t="str">
        <f>IF(総表!F32="","",(総表!F32&amp;"（"&amp;総表!H32&amp;総表!I32&amp;"）"))</f>
        <v/>
      </c>
      <c r="L24" s="707"/>
      <c r="M24" s="706"/>
      <c r="N24" s="699"/>
    </row>
    <row r="25" spans="1:15" ht="17.25" customHeight="1">
      <c r="A25" s="6">
        <v>8</v>
      </c>
      <c r="B25" s="759"/>
      <c r="C25" s="700"/>
      <c r="D25" s="701"/>
      <c r="E25" s="77"/>
      <c r="F25" s="9" t="str">
        <f>IF(総表!C33="","",総表!C33)</f>
        <v/>
      </c>
      <c r="G25" s="9" t="str">
        <f>IF(総表!E33="","",総表!E33)</f>
        <v/>
      </c>
      <c r="H25" s="161"/>
      <c r="I25" s="78"/>
      <c r="J25" s="10"/>
      <c r="K25" s="704" t="str">
        <f>IF(総表!F33="","",(総表!F33&amp;"（"&amp;総表!H33&amp;総表!I33&amp;"）"))</f>
        <v/>
      </c>
      <c r="L25" s="707"/>
      <c r="M25" s="708"/>
      <c r="N25" s="699"/>
    </row>
    <row r="26" spans="1:15" ht="17.25" customHeight="1">
      <c r="A26" s="6">
        <v>9</v>
      </c>
      <c r="B26" s="759"/>
      <c r="C26" s="700"/>
      <c r="D26" s="701"/>
      <c r="E26" s="77"/>
      <c r="F26" s="9" t="str">
        <f>IF(総表!C34="","",総表!C34)</f>
        <v/>
      </c>
      <c r="G26" s="9" t="str">
        <f>IF(総表!E34="","",総表!E34)</f>
        <v/>
      </c>
      <c r="H26" s="161"/>
      <c r="I26" s="78"/>
      <c r="J26" s="10"/>
      <c r="K26" s="704" t="str">
        <f>IF(総表!F34="","",(総表!F34&amp;"（"&amp;総表!H34&amp;総表!I34&amp;"）"))</f>
        <v/>
      </c>
      <c r="L26" s="707"/>
      <c r="M26" s="708"/>
      <c r="N26" s="699"/>
    </row>
    <row r="27" spans="1:15" ht="17.25" customHeight="1">
      <c r="A27" s="6">
        <v>10</v>
      </c>
      <c r="B27" s="759"/>
      <c r="C27" s="700"/>
      <c r="D27" s="701"/>
      <c r="E27" s="77"/>
      <c r="F27" s="9" t="str">
        <f>IF(総表!C35="","",総表!C35)</f>
        <v/>
      </c>
      <c r="G27" s="9" t="str">
        <f>IF(総表!E35="","",総表!E35)</f>
        <v/>
      </c>
      <c r="H27" s="161"/>
      <c r="I27" s="78"/>
      <c r="J27" s="10"/>
      <c r="K27" s="704" t="str">
        <f>IF(総表!F35="","",(総表!F35&amp;"（"&amp;総表!H35&amp;総表!I35&amp;"）"))</f>
        <v/>
      </c>
      <c r="L27" s="707"/>
      <c r="M27" s="708"/>
      <c r="N27" s="699"/>
    </row>
    <row r="28" spans="1:15" ht="17.25" customHeight="1">
      <c r="A28" s="6">
        <v>11</v>
      </c>
      <c r="B28" s="759"/>
      <c r="C28" s="700"/>
      <c r="D28" s="701"/>
      <c r="E28" s="77"/>
      <c r="F28" s="9" t="str">
        <f>IF(総表!C36="","",総表!C36)</f>
        <v/>
      </c>
      <c r="G28" s="9" t="str">
        <f>IF(総表!E36="","",総表!E36)</f>
        <v/>
      </c>
      <c r="H28" s="161"/>
      <c r="I28" s="78"/>
      <c r="J28" s="10"/>
      <c r="K28" s="704" t="str">
        <f>IF(総表!F36="","",(総表!F36&amp;"（"&amp;総表!H36&amp;総表!I36&amp;"）"))</f>
        <v/>
      </c>
      <c r="L28" s="707"/>
      <c r="M28" s="708"/>
      <c r="N28" s="699"/>
    </row>
    <row r="29" spans="1:15" ht="17.25" customHeight="1">
      <c r="A29" s="6">
        <v>12</v>
      </c>
      <c r="B29" s="759"/>
      <c r="C29" s="700"/>
      <c r="D29" s="701"/>
      <c r="E29" s="77"/>
      <c r="F29" s="9" t="str">
        <f>IF(総表!C37="","",総表!C37)</f>
        <v/>
      </c>
      <c r="G29" s="9" t="str">
        <f>IF(総表!E37="","",総表!E37)</f>
        <v/>
      </c>
      <c r="H29" s="161"/>
      <c r="I29" s="78"/>
      <c r="J29" s="10"/>
      <c r="K29" s="704" t="str">
        <f>IF(総表!F37="","",(総表!F37&amp;"（"&amp;総表!H37&amp;総表!I37&amp;"）"))</f>
        <v/>
      </c>
      <c r="L29" s="707"/>
      <c r="M29" s="708"/>
      <c r="N29" s="699"/>
    </row>
    <row r="30" spans="1:15" ht="18.75" customHeight="1">
      <c r="B30" s="759"/>
      <c r="C30" s="756"/>
      <c r="D30" s="757"/>
      <c r="E30" s="757"/>
      <c r="F30" s="757"/>
      <c r="G30" s="757"/>
      <c r="H30" s="758"/>
      <c r="I30" s="11" t="s">
        <v>179</v>
      </c>
      <c r="J30" s="12">
        <f>SUM(J18:J29)</f>
        <v>0</v>
      </c>
      <c r="K30" s="13">
        <f>COUNTA(総表!F26:F37)</f>
        <v>0</v>
      </c>
      <c r="L30" s="14"/>
      <c r="M30" s="15"/>
      <c r="N30" s="699"/>
    </row>
    <row r="31" spans="1:15" ht="28.5" customHeight="1">
      <c r="B31" s="759"/>
      <c r="C31" s="734" t="s">
        <v>403</v>
      </c>
      <c r="D31" s="153" t="s">
        <v>422</v>
      </c>
      <c r="E31" s="154"/>
      <c r="F31" s="154"/>
      <c r="G31" s="154"/>
      <c r="H31" s="716"/>
      <c r="I31" s="717"/>
      <c r="J31" s="717"/>
      <c r="K31" s="717"/>
      <c r="L31" s="717"/>
      <c r="M31" s="718"/>
      <c r="N31" s="676" t="s">
        <v>575</v>
      </c>
      <c r="O31" s="677"/>
    </row>
    <row r="32" spans="1:15" ht="17.25" customHeight="1">
      <c r="A32" s="6">
        <v>1</v>
      </c>
      <c r="B32" s="759"/>
      <c r="C32" s="735"/>
      <c r="D32" s="976"/>
      <c r="E32" s="712"/>
      <c r="F32" s="712"/>
      <c r="G32" s="712"/>
      <c r="H32" s="712"/>
      <c r="I32" s="712"/>
      <c r="J32" s="712"/>
      <c r="K32" s="712"/>
      <c r="L32" s="712"/>
      <c r="M32" s="713"/>
      <c r="N32" s="676"/>
      <c r="O32" s="677"/>
    </row>
    <row r="33" spans="1:16" ht="17.25" customHeight="1">
      <c r="A33" s="6">
        <v>2</v>
      </c>
      <c r="B33" s="759"/>
      <c r="C33" s="735"/>
      <c r="D33" s="730"/>
      <c r="E33" s="975"/>
      <c r="F33" s="975"/>
      <c r="G33" s="975"/>
      <c r="H33" s="975"/>
      <c r="I33" s="975"/>
      <c r="J33" s="975"/>
      <c r="K33" s="975"/>
      <c r="L33" s="975"/>
      <c r="M33" s="715"/>
      <c r="N33" s="676"/>
      <c r="O33" s="677"/>
    </row>
    <row r="34" spans="1:16" ht="17.25" customHeight="1">
      <c r="A34" s="6">
        <v>3</v>
      </c>
      <c r="B34" s="759"/>
      <c r="C34" s="735"/>
      <c r="D34" s="730"/>
      <c r="E34" s="975"/>
      <c r="F34" s="975"/>
      <c r="G34" s="975"/>
      <c r="H34" s="975"/>
      <c r="I34" s="975"/>
      <c r="J34" s="975"/>
      <c r="K34" s="975"/>
      <c r="L34" s="975"/>
      <c r="M34" s="715"/>
      <c r="N34" s="676"/>
      <c r="O34" s="677"/>
    </row>
    <row r="35" spans="1:16" ht="17.25" customHeight="1">
      <c r="A35" s="6">
        <v>4</v>
      </c>
      <c r="B35" s="759"/>
      <c r="C35" s="735"/>
      <c r="D35" s="730"/>
      <c r="E35" s="975"/>
      <c r="F35" s="975"/>
      <c r="G35" s="975"/>
      <c r="H35" s="975"/>
      <c r="I35" s="975"/>
      <c r="J35" s="975"/>
      <c r="K35" s="975"/>
      <c r="L35" s="975"/>
      <c r="M35" s="715"/>
      <c r="N35" s="676"/>
      <c r="O35" s="677"/>
    </row>
    <row r="36" spans="1:16" ht="17.25" customHeight="1">
      <c r="A36" s="6">
        <v>5</v>
      </c>
      <c r="B36" s="759"/>
      <c r="C36" s="735"/>
      <c r="D36" s="730"/>
      <c r="E36" s="975"/>
      <c r="F36" s="975"/>
      <c r="G36" s="975"/>
      <c r="H36" s="975"/>
      <c r="I36" s="975"/>
      <c r="J36" s="975"/>
      <c r="K36" s="975"/>
      <c r="L36" s="975"/>
      <c r="M36" s="715"/>
      <c r="N36" s="676"/>
      <c r="O36" s="677"/>
    </row>
    <row r="37" spans="1:16" ht="17.25" customHeight="1">
      <c r="A37" s="6">
        <v>6</v>
      </c>
      <c r="B37" s="759"/>
      <c r="C37" s="735"/>
      <c r="D37" s="730"/>
      <c r="E37" s="975"/>
      <c r="F37" s="975"/>
      <c r="G37" s="975"/>
      <c r="H37" s="975"/>
      <c r="I37" s="975"/>
      <c r="J37" s="975"/>
      <c r="K37" s="975"/>
      <c r="L37" s="975"/>
      <c r="M37" s="715"/>
      <c r="N37" s="53"/>
    </row>
    <row r="38" spans="1:16" ht="17.25" customHeight="1">
      <c r="A38" s="6">
        <v>7</v>
      </c>
      <c r="B38" s="759"/>
      <c r="C38" s="735"/>
      <c r="D38" s="730"/>
      <c r="E38" s="975"/>
      <c r="F38" s="975"/>
      <c r="G38" s="975"/>
      <c r="H38" s="975"/>
      <c r="I38" s="975"/>
      <c r="J38" s="975"/>
      <c r="K38" s="975"/>
      <c r="L38" s="975"/>
      <c r="M38" s="715"/>
      <c r="N38" s="53" t="s">
        <v>268</v>
      </c>
    </row>
    <row r="39" spans="1:16" ht="17.25" customHeight="1">
      <c r="A39" s="6">
        <v>8</v>
      </c>
      <c r="B39" s="759"/>
      <c r="C39" s="735"/>
      <c r="D39" s="730"/>
      <c r="E39" s="975"/>
      <c r="F39" s="975"/>
      <c r="G39" s="975"/>
      <c r="H39" s="975"/>
      <c r="I39" s="975"/>
      <c r="J39" s="975"/>
      <c r="K39" s="975"/>
      <c r="L39" s="975"/>
      <c r="M39" s="715"/>
      <c r="N39" s="53" t="s">
        <v>475</v>
      </c>
    </row>
    <row r="40" spans="1:16" ht="17.25" customHeight="1">
      <c r="A40" s="6">
        <v>9</v>
      </c>
      <c r="B40" s="759"/>
      <c r="C40" s="735"/>
      <c r="D40" s="730"/>
      <c r="E40" s="975"/>
      <c r="F40" s="975"/>
      <c r="G40" s="975"/>
      <c r="H40" s="975"/>
      <c r="I40" s="975"/>
      <c r="J40" s="975"/>
      <c r="K40" s="975"/>
      <c r="L40" s="975"/>
      <c r="M40" s="715"/>
      <c r="N40" s="52" t="s">
        <v>476</v>
      </c>
    </row>
    <row r="41" spans="1:16" ht="17.25" customHeight="1">
      <c r="A41" s="6">
        <v>10</v>
      </c>
      <c r="B41" s="759"/>
      <c r="C41" s="735"/>
      <c r="D41" s="730"/>
      <c r="E41" s="975"/>
      <c r="F41" s="975"/>
      <c r="G41" s="975"/>
      <c r="H41" s="975"/>
      <c r="I41" s="975"/>
      <c r="J41" s="975"/>
      <c r="K41" s="975"/>
      <c r="L41" s="975"/>
      <c r="M41" s="715"/>
      <c r="N41" s="52" t="s">
        <v>477</v>
      </c>
    </row>
    <row r="42" spans="1:16" ht="17.25" customHeight="1">
      <c r="A42" s="6">
        <v>11</v>
      </c>
      <c r="B42" s="759"/>
      <c r="C42" s="735"/>
      <c r="D42" s="730"/>
      <c r="E42" s="975"/>
      <c r="F42" s="975"/>
      <c r="G42" s="975"/>
      <c r="H42" s="975"/>
      <c r="I42" s="975"/>
      <c r="J42" s="975"/>
      <c r="K42" s="975"/>
      <c r="L42" s="975"/>
      <c r="M42" s="715"/>
      <c r="N42" s="16" t="s">
        <v>478</v>
      </c>
    </row>
    <row r="43" spans="1:16" ht="17.25" customHeight="1">
      <c r="A43" s="6">
        <v>12</v>
      </c>
      <c r="B43" s="759"/>
      <c r="C43" s="735"/>
      <c r="D43" s="730"/>
      <c r="E43" s="975"/>
      <c r="F43" s="975"/>
      <c r="G43" s="975"/>
      <c r="H43" s="975"/>
      <c r="I43" s="975"/>
      <c r="J43" s="975"/>
      <c r="K43" s="975"/>
      <c r="L43" s="975"/>
      <c r="M43" s="715"/>
    </row>
    <row r="44" spans="1:16" ht="17.25" customHeight="1">
      <c r="A44" s="6">
        <v>13</v>
      </c>
      <c r="B44" s="759"/>
      <c r="C44" s="735"/>
      <c r="D44" s="730"/>
      <c r="E44" s="975"/>
      <c r="F44" s="975"/>
      <c r="G44" s="975"/>
      <c r="H44" s="975"/>
      <c r="I44" s="975"/>
      <c r="J44" s="975"/>
      <c r="K44" s="975"/>
      <c r="L44" s="975"/>
      <c r="M44" s="715"/>
    </row>
    <row r="45" spans="1:16" ht="17.25" customHeight="1">
      <c r="A45" s="6">
        <v>14</v>
      </c>
      <c r="B45" s="759"/>
      <c r="C45" s="735"/>
      <c r="D45" s="730"/>
      <c r="E45" s="975"/>
      <c r="F45" s="975"/>
      <c r="G45" s="975"/>
      <c r="H45" s="975"/>
      <c r="I45" s="975"/>
      <c r="J45" s="975"/>
      <c r="K45" s="975"/>
      <c r="L45" s="975"/>
      <c r="M45" s="715"/>
    </row>
    <row r="46" spans="1:16" ht="17.25" customHeight="1">
      <c r="A46" s="6">
        <v>15</v>
      </c>
      <c r="B46" s="759"/>
      <c r="C46" s="735"/>
      <c r="D46" s="730"/>
      <c r="E46" s="975"/>
      <c r="F46" s="975"/>
      <c r="G46" s="975"/>
      <c r="H46" s="975"/>
      <c r="I46" s="975"/>
      <c r="J46" s="975"/>
      <c r="K46" s="975"/>
      <c r="L46" s="975"/>
      <c r="M46" s="715"/>
      <c r="N46" s="16"/>
    </row>
    <row r="47" spans="1:16" ht="17.25" customHeight="1">
      <c r="A47" s="6">
        <v>16</v>
      </c>
      <c r="B47" s="759"/>
      <c r="C47" s="735"/>
      <c r="D47" s="730"/>
      <c r="E47" s="975"/>
      <c r="F47" s="975"/>
      <c r="G47" s="975"/>
      <c r="H47" s="975"/>
      <c r="I47" s="975"/>
      <c r="J47" s="975"/>
      <c r="K47" s="975"/>
      <c r="L47" s="975"/>
      <c r="M47" s="715"/>
      <c r="N47" s="676" t="s">
        <v>435</v>
      </c>
      <c r="O47" s="677"/>
      <c r="P47" s="677"/>
    </row>
    <row r="48" spans="1:16" ht="17.25" customHeight="1">
      <c r="A48" s="6">
        <v>17</v>
      </c>
      <c r="B48" s="759"/>
      <c r="C48" s="735"/>
      <c r="D48" s="730"/>
      <c r="E48" s="975"/>
      <c r="F48" s="975"/>
      <c r="G48" s="975"/>
      <c r="H48" s="975"/>
      <c r="I48" s="975"/>
      <c r="J48" s="975"/>
      <c r="K48" s="975"/>
      <c r="L48" s="975"/>
      <c r="M48" s="715"/>
      <c r="N48" s="676"/>
      <c r="O48" s="677"/>
      <c r="P48" s="677"/>
    </row>
    <row r="49" spans="1:16" ht="17.25" customHeight="1">
      <c r="A49" s="6">
        <v>18</v>
      </c>
      <c r="B49" s="759"/>
      <c r="C49" s="735"/>
      <c r="D49" s="730"/>
      <c r="E49" s="975"/>
      <c r="F49" s="975"/>
      <c r="G49" s="975"/>
      <c r="H49" s="975"/>
      <c r="I49" s="975"/>
      <c r="J49" s="975"/>
      <c r="K49" s="975"/>
      <c r="L49" s="975"/>
      <c r="M49" s="715"/>
      <c r="N49" s="676"/>
      <c r="O49" s="677"/>
      <c r="P49" s="677"/>
    </row>
    <row r="50" spans="1:16" ht="17.25" customHeight="1">
      <c r="A50" s="6">
        <v>19</v>
      </c>
      <c r="B50" s="759"/>
      <c r="C50" s="735"/>
      <c r="D50" s="730"/>
      <c r="E50" s="975"/>
      <c r="F50" s="975"/>
      <c r="G50" s="975"/>
      <c r="H50" s="975"/>
      <c r="I50" s="975"/>
      <c r="J50" s="975"/>
      <c r="K50" s="975"/>
      <c r="L50" s="975"/>
      <c r="M50" s="715"/>
      <c r="N50" s="16"/>
    </row>
    <row r="51" spans="1:16" ht="17.25" customHeight="1">
      <c r="A51" s="6">
        <v>20</v>
      </c>
      <c r="B51" s="759"/>
      <c r="C51" s="735"/>
      <c r="D51" s="730"/>
      <c r="E51" s="975"/>
      <c r="F51" s="975"/>
      <c r="G51" s="975"/>
      <c r="H51" s="975"/>
      <c r="I51" s="975"/>
      <c r="J51" s="975"/>
      <c r="K51" s="975"/>
      <c r="L51" s="975"/>
      <c r="M51" s="715"/>
    </row>
    <row r="52" spans="1:16" ht="17.25" customHeight="1">
      <c r="A52" s="6">
        <v>21</v>
      </c>
      <c r="B52" s="759"/>
      <c r="C52" s="735"/>
      <c r="D52" s="730"/>
      <c r="E52" s="975"/>
      <c r="F52" s="975"/>
      <c r="G52" s="975"/>
      <c r="H52" s="975"/>
      <c r="I52" s="975"/>
      <c r="J52" s="975"/>
      <c r="K52" s="975"/>
      <c r="L52" s="975"/>
      <c r="M52" s="715"/>
      <c r="N52" s="16"/>
    </row>
    <row r="53" spans="1:16" ht="17.25" customHeight="1">
      <c r="A53" s="6">
        <v>22</v>
      </c>
      <c r="B53" s="759"/>
      <c r="C53" s="735"/>
      <c r="D53" s="730"/>
      <c r="E53" s="975"/>
      <c r="F53" s="975"/>
      <c r="G53" s="975"/>
      <c r="H53" s="975"/>
      <c r="I53" s="975"/>
      <c r="J53" s="975"/>
      <c r="K53" s="975"/>
      <c r="L53" s="975"/>
      <c r="M53" s="715"/>
      <c r="N53" s="16"/>
    </row>
    <row r="54" spans="1:16" ht="17.25" customHeight="1">
      <c r="A54" s="6">
        <v>23</v>
      </c>
      <c r="B54" s="759"/>
      <c r="C54" s="735"/>
      <c r="D54" s="730"/>
      <c r="E54" s="975"/>
      <c r="F54" s="975"/>
      <c r="G54" s="975"/>
      <c r="H54" s="975"/>
      <c r="I54" s="975"/>
      <c r="J54" s="975"/>
      <c r="K54" s="975"/>
      <c r="L54" s="975"/>
      <c r="M54" s="715"/>
      <c r="N54" s="16"/>
    </row>
    <row r="55" spans="1:16" ht="17.25" customHeight="1">
      <c r="A55" s="6">
        <v>24</v>
      </c>
      <c r="B55" s="759"/>
      <c r="C55" s="735"/>
      <c r="D55" s="730"/>
      <c r="E55" s="975"/>
      <c r="F55" s="975"/>
      <c r="G55" s="975"/>
      <c r="H55" s="975"/>
      <c r="I55" s="975"/>
      <c r="J55" s="975"/>
      <c r="K55" s="975"/>
      <c r="L55" s="975"/>
      <c r="M55" s="715"/>
      <c r="N55" s="16"/>
    </row>
    <row r="56" spans="1:16" ht="17.25" customHeight="1">
      <c r="A56" s="6">
        <v>25</v>
      </c>
      <c r="B56" s="759"/>
      <c r="C56" s="735"/>
      <c r="D56" s="730"/>
      <c r="E56" s="975"/>
      <c r="F56" s="975"/>
      <c r="G56" s="975"/>
      <c r="H56" s="975"/>
      <c r="I56" s="975"/>
      <c r="J56" s="975"/>
      <c r="K56" s="975"/>
      <c r="L56" s="975"/>
      <c r="M56" s="715"/>
      <c r="N56" s="16"/>
    </row>
    <row r="57" spans="1:16" ht="17.25" customHeight="1">
      <c r="A57" s="6">
        <v>26</v>
      </c>
      <c r="B57" s="759"/>
      <c r="C57" s="735"/>
      <c r="D57" s="730"/>
      <c r="E57" s="975"/>
      <c r="F57" s="975"/>
      <c r="G57" s="975"/>
      <c r="H57" s="975"/>
      <c r="I57" s="975"/>
      <c r="J57" s="975"/>
      <c r="K57" s="975"/>
      <c r="L57" s="975"/>
      <c r="M57" s="715"/>
      <c r="N57" s="16"/>
    </row>
    <row r="58" spans="1:16" ht="17.25" customHeight="1">
      <c r="A58" s="6">
        <v>27</v>
      </c>
      <c r="B58" s="759"/>
      <c r="C58" s="735"/>
      <c r="D58" s="730"/>
      <c r="E58" s="975"/>
      <c r="F58" s="975"/>
      <c r="G58" s="975"/>
      <c r="H58" s="975"/>
      <c r="I58" s="975"/>
      <c r="J58" s="975"/>
      <c r="K58" s="975"/>
      <c r="L58" s="975"/>
      <c r="M58" s="715"/>
      <c r="N58" s="16"/>
    </row>
    <row r="59" spans="1:16" ht="17.25" customHeight="1">
      <c r="A59" s="6">
        <v>28</v>
      </c>
      <c r="B59" s="759"/>
      <c r="C59" s="735"/>
      <c r="D59" s="730"/>
      <c r="E59" s="975"/>
      <c r="F59" s="975"/>
      <c r="G59" s="975"/>
      <c r="H59" s="975"/>
      <c r="I59" s="975"/>
      <c r="J59" s="975"/>
      <c r="K59" s="975"/>
      <c r="L59" s="975"/>
      <c r="M59" s="715"/>
      <c r="N59" s="16"/>
    </row>
    <row r="60" spans="1:16" ht="17.25" customHeight="1">
      <c r="A60" s="6">
        <v>29</v>
      </c>
      <c r="B60" s="759"/>
      <c r="C60" s="735"/>
      <c r="D60" s="730"/>
      <c r="E60" s="975"/>
      <c r="F60" s="975"/>
      <c r="G60" s="975"/>
      <c r="H60" s="975"/>
      <c r="I60" s="975"/>
      <c r="J60" s="975"/>
      <c r="K60" s="975"/>
      <c r="L60" s="975"/>
      <c r="M60" s="715"/>
      <c r="N60" s="16"/>
    </row>
    <row r="61" spans="1:16" ht="17.25" customHeight="1">
      <c r="A61" s="6">
        <v>30</v>
      </c>
      <c r="B61" s="759"/>
      <c r="C61" s="736"/>
      <c r="D61" s="731"/>
      <c r="E61" s="732"/>
      <c r="F61" s="732"/>
      <c r="G61" s="732"/>
      <c r="H61" s="732"/>
      <c r="I61" s="732"/>
      <c r="J61" s="732"/>
      <c r="K61" s="732"/>
      <c r="L61" s="732"/>
      <c r="M61" s="733"/>
    </row>
    <row r="62" spans="1:16" ht="21.95" customHeight="1">
      <c r="A62" s="6">
        <v>1</v>
      </c>
      <c r="B62" s="759"/>
      <c r="C62" s="977" t="s">
        <v>577</v>
      </c>
      <c r="D62" s="975"/>
      <c r="E62" s="975"/>
      <c r="F62" s="975"/>
      <c r="G62" s="975"/>
      <c r="H62" s="975"/>
      <c r="I62" s="975"/>
      <c r="J62" s="975"/>
      <c r="K62" s="975"/>
      <c r="L62" s="975"/>
      <c r="M62" s="715"/>
    </row>
    <row r="63" spans="1:16" ht="21.95" customHeight="1">
      <c r="A63" s="6">
        <v>2</v>
      </c>
      <c r="B63" s="759"/>
      <c r="C63" s="978"/>
      <c r="D63" s="975"/>
      <c r="E63" s="975"/>
      <c r="F63" s="975"/>
      <c r="G63" s="975"/>
      <c r="H63" s="975"/>
      <c r="I63" s="975"/>
      <c r="J63" s="975"/>
      <c r="K63" s="975"/>
      <c r="L63" s="975"/>
      <c r="M63" s="715"/>
    </row>
    <row r="64" spans="1:16" ht="21.95" customHeight="1">
      <c r="A64" s="6">
        <v>3</v>
      </c>
      <c r="B64" s="759"/>
      <c r="C64" s="978"/>
      <c r="D64" s="975"/>
      <c r="E64" s="975"/>
      <c r="F64" s="975"/>
      <c r="G64" s="975"/>
      <c r="H64" s="975"/>
      <c r="I64" s="975"/>
      <c r="J64" s="975"/>
      <c r="K64" s="975"/>
      <c r="L64" s="975"/>
      <c r="M64" s="715"/>
    </row>
    <row r="65" spans="1:14" ht="21.95" customHeight="1">
      <c r="A65" s="6">
        <v>4</v>
      </c>
      <c r="B65" s="759"/>
      <c r="C65" s="978"/>
      <c r="D65" s="975"/>
      <c r="E65" s="975"/>
      <c r="F65" s="975"/>
      <c r="G65" s="975"/>
      <c r="H65" s="975"/>
      <c r="I65" s="975"/>
      <c r="J65" s="975"/>
      <c r="K65" s="975"/>
      <c r="L65" s="975"/>
      <c r="M65" s="715"/>
    </row>
    <row r="66" spans="1:14" ht="21.95" customHeight="1">
      <c r="A66" s="6">
        <v>5</v>
      </c>
      <c r="B66" s="759"/>
      <c r="C66" s="979"/>
      <c r="D66" s="732"/>
      <c r="E66" s="732"/>
      <c r="F66" s="732"/>
      <c r="G66" s="732"/>
      <c r="H66" s="732"/>
      <c r="I66" s="732"/>
      <c r="J66" s="732"/>
      <c r="K66" s="732"/>
      <c r="L66" s="732"/>
      <c r="M66" s="733"/>
    </row>
    <row r="67" spans="1:14">
      <c r="B67" s="759"/>
      <c r="C67" s="678" t="s">
        <v>378</v>
      </c>
      <c r="D67" s="679"/>
      <c r="E67" s="679"/>
      <c r="F67" s="679"/>
      <c r="G67" s="679"/>
      <c r="H67" s="679"/>
      <c r="I67" s="679"/>
      <c r="J67" s="679"/>
      <c r="K67" s="679"/>
      <c r="L67" s="679"/>
      <c r="M67" s="680"/>
    </row>
    <row r="68" spans="1:14" ht="17.25" customHeight="1">
      <c r="A68" s="6">
        <v>1</v>
      </c>
      <c r="B68" s="759"/>
      <c r="C68" s="681"/>
      <c r="D68" s="682"/>
      <c r="E68" s="682"/>
      <c r="F68" s="682"/>
      <c r="G68" s="682"/>
      <c r="H68" s="682"/>
      <c r="I68" s="682"/>
      <c r="J68" s="682"/>
      <c r="K68" s="682"/>
      <c r="L68" s="682"/>
      <c r="M68" s="683"/>
      <c r="N68" s="16"/>
    </row>
    <row r="69" spans="1:14" ht="17.25" customHeight="1">
      <c r="A69" s="6">
        <v>2</v>
      </c>
      <c r="B69" s="759"/>
      <c r="C69" s="684"/>
      <c r="D69" s="685"/>
      <c r="E69" s="685"/>
      <c r="F69" s="685"/>
      <c r="G69" s="685"/>
      <c r="H69" s="685"/>
      <c r="I69" s="685"/>
      <c r="J69" s="685"/>
      <c r="K69" s="685"/>
      <c r="L69" s="685"/>
      <c r="M69" s="686"/>
      <c r="N69" s="16"/>
    </row>
    <row r="70" spans="1:14" ht="17.25" customHeight="1">
      <c r="A70" s="6">
        <v>3</v>
      </c>
      <c r="B70" s="759"/>
      <c r="C70" s="687"/>
      <c r="D70" s="688"/>
      <c r="E70" s="688"/>
      <c r="F70" s="688"/>
      <c r="G70" s="688"/>
      <c r="H70" s="688"/>
      <c r="I70" s="688"/>
      <c r="J70" s="688"/>
      <c r="K70" s="688"/>
      <c r="L70" s="688"/>
      <c r="M70" s="689"/>
      <c r="N70" s="16"/>
    </row>
    <row r="71" spans="1:14" ht="18.75" customHeight="1">
      <c r="B71" s="759"/>
      <c r="C71" s="690" t="s">
        <v>180</v>
      </c>
      <c r="D71" s="691"/>
      <c r="E71" s="691"/>
      <c r="F71" s="691"/>
      <c r="G71" s="691"/>
      <c r="H71" s="691"/>
      <c r="I71" s="691"/>
      <c r="J71" s="691"/>
      <c r="K71" s="691"/>
      <c r="L71" s="691"/>
      <c r="M71" s="692"/>
      <c r="N71" s="16"/>
    </row>
    <row r="72" spans="1:14" ht="17.25" customHeight="1">
      <c r="A72" s="6">
        <v>1</v>
      </c>
      <c r="B72" s="759"/>
      <c r="C72" s="681"/>
      <c r="D72" s="682"/>
      <c r="E72" s="682"/>
      <c r="F72" s="682"/>
      <c r="G72" s="682"/>
      <c r="H72" s="682"/>
      <c r="I72" s="682"/>
      <c r="J72" s="682"/>
      <c r="K72" s="682"/>
      <c r="L72" s="682"/>
      <c r="M72" s="683"/>
      <c r="N72" s="74"/>
    </row>
    <row r="73" spans="1:14" ht="17.25" customHeight="1">
      <c r="A73" s="6">
        <v>2</v>
      </c>
      <c r="B73" s="759"/>
      <c r="C73" s="684"/>
      <c r="D73" s="685"/>
      <c r="E73" s="685"/>
      <c r="F73" s="685"/>
      <c r="G73" s="685"/>
      <c r="H73" s="685"/>
      <c r="I73" s="685"/>
      <c r="J73" s="685"/>
      <c r="K73" s="685"/>
      <c r="L73" s="685"/>
      <c r="M73" s="686"/>
      <c r="N73" s="74"/>
    </row>
    <row r="74" spans="1:14" ht="17.25" customHeight="1">
      <c r="A74" s="6">
        <v>3</v>
      </c>
      <c r="B74" s="759"/>
      <c r="C74" s="687"/>
      <c r="D74" s="688"/>
      <c r="E74" s="688"/>
      <c r="F74" s="688"/>
      <c r="G74" s="688"/>
      <c r="H74" s="688"/>
      <c r="I74" s="688"/>
      <c r="J74" s="688"/>
      <c r="K74" s="688"/>
      <c r="L74" s="688"/>
      <c r="M74" s="689"/>
      <c r="N74" s="74"/>
    </row>
    <row r="75" spans="1:14">
      <c r="B75" s="719" t="s">
        <v>228</v>
      </c>
      <c r="C75" s="720"/>
      <c r="D75" s="721"/>
      <c r="E75" s="709"/>
      <c r="F75" s="710"/>
      <c r="G75" s="711"/>
      <c r="H75" s="728"/>
      <c r="I75" s="711"/>
      <c r="J75" s="728"/>
      <c r="K75" s="711"/>
      <c r="L75" s="728"/>
      <c r="M75" s="729"/>
      <c r="N75" s="61" t="s">
        <v>181</v>
      </c>
    </row>
    <row r="76" spans="1:14" ht="17.25" customHeight="1">
      <c r="A76" s="6">
        <v>1</v>
      </c>
      <c r="B76" s="722"/>
      <c r="C76" s="723"/>
      <c r="D76" s="724"/>
      <c r="E76" s="730"/>
      <c r="F76" s="714"/>
      <c r="G76" s="714"/>
      <c r="H76" s="714"/>
      <c r="I76" s="714"/>
      <c r="J76" s="714"/>
      <c r="K76" s="714"/>
      <c r="L76" s="714"/>
      <c r="M76" s="715"/>
      <c r="N76" s="16"/>
    </row>
    <row r="77" spans="1:14" ht="17.25" customHeight="1">
      <c r="A77" s="6">
        <v>2</v>
      </c>
      <c r="B77" s="722"/>
      <c r="C77" s="723"/>
      <c r="D77" s="724"/>
      <c r="E77" s="730"/>
      <c r="F77" s="714"/>
      <c r="G77" s="714"/>
      <c r="H77" s="714"/>
      <c r="I77" s="714"/>
      <c r="J77" s="714"/>
      <c r="K77" s="714"/>
      <c r="L77" s="714"/>
      <c r="M77" s="715"/>
      <c r="N77" s="16"/>
    </row>
    <row r="78" spans="1:14" ht="17.25" customHeight="1">
      <c r="A78" s="6">
        <v>3</v>
      </c>
      <c r="B78" s="722"/>
      <c r="C78" s="723"/>
      <c r="D78" s="724"/>
      <c r="E78" s="730"/>
      <c r="F78" s="714"/>
      <c r="G78" s="714"/>
      <c r="H78" s="714"/>
      <c r="I78" s="714"/>
      <c r="J78" s="714"/>
      <c r="K78" s="714"/>
      <c r="L78" s="714"/>
      <c r="M78" s="715"/>
    </row>
    <row r="79" spans="1:14" ht="17.25" customHeight="1">
      <c r="A79" s="6">
        <v>4</v>
      </c>
      <c r="B79" s="725"/>
      <c r="C79" s="726"/>
      <c r="D79" s="727"/>
      <c r="E79" s="731"/>
      <c r="F79" s="732"/>
      <c r="G79" s="732"/>
      <c r="H79" s="732"/>
      <c r="I79" s="732"/>
      <c r="J79" s="732"/>
      <c r="K79" s="732"/>
      <c r="L79" s="732"/>
      <c r="M79" s="733"/>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58">
    <mergeCell ref="C62:C66"/>
    <mergeCell ref="D62:M66"/>
    <mergeCell ref="N4:O10"/>
    <mergeCell ref="N12:O15"/>
    <mergeCell ref="N47:P49"/>
    <mergeCell ref="B2:D2"/>
    <mergeCell ref="E2:G2"/>
    <mergeCell ref="I2:M2"/>
    <mergeCell ref="C29:D29"/>
    <mergeCell ref="C30:H30"/>
    <mergeCell ref="C27:D27"/>
    <mergeCell ref="C25:D25"/>
    <mergeCell ref="B3:B74"/>
    <mergeCell ref="C3:M3"/>
    <mergeCell ref="C4:M10"/>
    <mergeCell ref="C26:D26"/>
    <mergeCell ref="C28:D28"/>
    <mergeCell ref="C19:D19"/>
    <mergeCell ref="C11:M11"/>
    <mergeCell ref="C12:M15"/>
    <mergeCell ref="C24:D24"/>
    <mergeCell ref="K16:M17"/>
    <mergeCell ref="K18:M18"/>
    <mergeCell ref="K19:M19"/>
    <mergeCell ref="K20:M20"/>
    <mergeCell ref="K21:M21"/>
    <mergeCell ref="E75:G75"/>
    <mergeCell ref="D32:M61"/>
    <mergeCell ref="C20:D20"/>
    <mergeCell ref="C21:D21"/>
    <mergeCell ref="H31:M31"/>
    <mergeCell ref="C72:M74"/>
    <mergeCell ref="K27:M27"/>
    <mergeCell ref="K28:M28"/>
    <mergeCell ref="B75:D79"/>
    <mergeCell ref="H75:I75"/>
    <mergeCell ref="J75:K75"/>
    <mergeCell ref="L75:M75"/>
    <mergeCell ref="E76:M79"/>
    <mergeCell ref="K29:M29"/>
    <mergeCell ref="C31:C61"/>
    <mergeCell ref="C22:D22"/>
    <mergeCell ref="N31:O36"/>
    <mergeCell ref="C67:M67"/>
    <mergeCell ref="C68:M70"/>
    <mergeCell ref="C71:M71"/>
    <mergeCell ref="C16:I16"/>
    <mergeCell ref="J16:J17"/>
    <mergeCell ref="C17:D17"/>
    <mergeCell ref="F17:G17"/>
    <mergeCell ref="N18:N30"/>
    <mergeCell ref="C23:D23"/>
    <mergeCell ref="C18:D18"/>
    <mergeCell ref="K22:M22"/>
    <mergeCell ref="K23:M23"/>
    <mergeCell ref="K24:M24"/>
    <mergeCell ref="K25:M25"/>
    <mergeCell ref="K26:M26"/>
  </mergeCells>
  <phoneticPr fontId="12"/>
  <dataValidations count="10">
    <dataValidation type="textLength" errorStyle="warning" operator="lessThanOrEqual" allowBlank="1" showInputMessage="1" showErrorMessage="1" errorTitle="上限字数を超えています" error="14pt・30行以内でご記入ください。" sqref="E32:M61 D32:D62" xr:uid="{00000000-0002-0000-0800-000000000000}">
      <formula1>1830</formula1>
    </dataValidation>
    <dataValidation errorStyle="warning" operator="lessThanOrEqual" allowBlank="1" showInputMessage="1" showErrorMessage="1" errorTitle="上限字数を超えています" error="14pt・４行以内でご記入ください。" sqref="E76:M79" xr:uid="{00000000-0002-0000-0800-000001000000}"/>
    <dataValidation operator="lessThanOrEqual" allowBlank="1" showInputMessage="1" showErrorMessage="1" errorTitle="字数超過" error="200字・4行以下で入力してください。" sqref="C71 C67" xr:uid="{00000000-0002-0000-0800-000002000000}"/>
    <dataValidation type="list" allowBlank="1" showInputMessage="1" showErrorMessage="1" prompt="該当する項目を全てプルダウンで選択してください。" sqref="E75 H75:M75"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textLength" errorStyle="warning" operator="lessThanOrEqual" allowBlank="1" showInputMessage="1" showErrorMessage="1" errorTitle="上限文字数を超えています" error="14pt・7行以内でご記入ください。" sqref="C4:M10" xr:uid="{00000000-0002-0000-0800-000006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7000000}">
      <formula1>250</formula1>
    </dataValidation>
    <dataValidation type="whole" imeMode="halfAlpha" allowBlank="1" showInputMessage="1" showErrorMessage="1" prompt="数字のみ入力してください。" sqref="J18:J29" xr:uid="{00000000-0002-0000-0800-000008000000}">
      <formula1>1</formula1>
      <formula2>9999</formula2>
    </dataValidation>
    <dataValidation errorStyle="warning" operator="lessThanOrEqual" allowBlank="1" showInputMessage="1" showErrorMessage="1" errorTitle="上限字数を超えています" error="14pt・3行以下で入力してください。" sqref="C68:M70 C72:M74" xr:uid="{00000000-0002-0000-0800-000009000000}"/>
    <dataValidation type="list" allowBlank="1" showInputMessage="1" showErrorMessage="1" sqref="N31:O35" xr:uid="{1AF4379B-0843-4E37-8AC5-7151D0E1A56B}">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落語、浪曲、漫才、奇術、太神楽曲芸など具体的に記入してください。"</formula1>
    </dataValidation>
  </dataValidations>
  <printOptions horizontalCentered="1"/>
  <pageMargins left="0.78740157480314965" right="0.78740157480314965" top="0.59055118110236215" bottom="0.78740157480314965" header="0.59055118110236215" footer="0"/>
  <pageSetup paperSize="9" scale="49" orientation="portrait" r:id="rId2"/>
  <headerFooter scaleWithDoc="0">
    <oddFooter>&amp;R&amp;"ＭＳ ゴシック,標準"&amp;12整理番号：（事務局記入欄）</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J89"/>
  <sheetViews>
    <sheetView view="pageBreakPreview" zoomScale="70" zoomScaleNormal="80" zoomScaleSheetLayoutView="70" workbookViewId="0">
      <pane ySplit="18" topLeftCell="A19" activePane="bottomLeft" state="frozen"/>
      <selection activeCell="E49" sqref="E49"/>
      <selection pane="bottomLeft" activeCell="E24" sqref="E24:G24"/>
    </sheetView>
  </sheetViews>
  <sheetFormatPr defaultColWidth="9" defaultRowHeight="17.25"/>
  <cols>
    <col min="1" max="2" width="6.875" style="220" customWidth="1"/>
    <col min="3" max="3" width="7.125" style="220" customWidth="1"/>
    <col min="4" max="4" width="39.5" style="17" customWidth="1"/>
    <col min="5" max="5" width="12" style="17" customWidth="1"/>
    <col min="6" max="6" width="3.5" style="17" bestFit="1" customWidth="1"/>
    <col min="7" max="7" width="11" style="17" customWidth="1"/>
    <col min="8" max="8" width="21.375" style="19" bestFit="1" customWidth="1"/>
    <col min="9" max="9" width="17.625" style="19" customWidth="1"/>
    <col min="10" max="10" width="67.875" style="54" customWidth="1"/>
    <col min="11" max="16384" width="9" style="17"/>
  </cols>
  <sheetData>
    <row r="1" spans="1:10" ht="29.25" customHeight="1">
      <c r="A1" s="155" t="s">
        <v>503</v>
      </c>
      <c r="C1" s="17"/>
      <c r="J1" s="762" t="s">
        <v>472</v>
      </c>
    </row>
    <row r="2" spans="1:10" ht="9.75" customHeight="1">
      <c r="A2" s="18"/>
      <c r="C2" s="17"/>
      <c r="J2" s="762"/>
    </row>
    <row r="3" spans="1:10" ht="35.1" customHeight="1" thickBot="1">
      <c r="A3" s="17"/>
      <c r="B3" s="849" t="s">
        <v>381</v>
      </c>
      <c r="C3" s="849"/>
      <c r="D3" s="419" t="str">
        <f>IF(総表!C15="","自動入力",総表!C15)</f>
        <v>自動入力</v>
      </c>
      <c r="E3" s="79" t="s">
        <v>382</v>
      </c>
      <c r="F3" s="770" t="str">
        <f>IF(総表!C23="","自動入力",総表!C23)</f>
        <v>自動入力</v>
      </c>
      <c r="G3" s="771"/>
      <c r="H3" s="771"/>
      <c r="I3" s="771"/>
      <c r="J3" s="277" t="s">
        <v>473</v>
      </c>
    </row>
    <row r="4" spans="1:10" ht="14.25" customHeight="1" thickBot="1"/>
    <row r="5" spans="1:10" s="6" customFormat="1" ht="24.75" customHeight="1" thickBot="1">
      <c r="A5" s="221" t="s">
        <v>501</v>
      </c>
      <c r="B5" s="222"/>
      <c r="C5" s="222"/>
      <c r="D5" s="222"/>
      <c r="E5" s="775">
        <f>SUM(E6:G8)</f>
        <v>0</v>
      </c>
      <c r="F5" s="775"/>
      <c r="G5" s="776"/>
      <c r="H5" s="223"/>
      <c r="I5" s="223"/>
      <c r="J5" s="224"/>
    </row>
    <row r="6" spans="1:10" s="6" customFormat="1" ht="20.100000000000001" hidden="1" customHeight="1">
      <c r="A6" s="225"/>
      <c r="B6" s="226" t="s">
        <v>23</v>
      </c>
      <c r="C6" s="227"/>
      <c r="D6" s="227"/>
      <c r="E6" s="777">
        <f>I33</f>
        <v>0</v>
      </c>
      <c r="F6" s="777"/>
      <c r="G6" s="778"/>
      <c r="H6" s="228"/>
      <c r="I6" s="228"/>
      <c r="J6" s="224" t="s">
        <v>247</v>
      </c>
    </row>
    <row r="7" spans="1:10" s="6" customFormat="1" ht="19.5" hidden="1" customHeight="1">
      <c r="A7" s="225"/>
      <c r="B7" s="229" t="s">
        <v>236</v>
      </c>
      <c r="C7" s="230"/>
      <c r="D7" s="230"/>
      <c r="E7" s="785">
        <f>I50</f>
        <v>0</v>
      </c>
      <c r="F7" s="785"/>
      <c r="G7" s="786"/>
      <c r="H7" s="228"/>
      <c r="I7" s="228"/>
      <c r="J7" s="224" t="s">
        <v>247</v>
      </c>
    </row>
    <row r="8" spans="1:10" s="6" customFormat="1" ht="20.100000000000001" hidden="1" customHeight="1">
      <c r="A8" s="225"/>
      <c r="B8" s="229" t="s">
        <v>27</v>
      </c>
      <c r="C8" s="230"/>
      <c r="D8" s="230"/>
      <c r="E8" s="779">
        <f>SUM(E9:G14)</f>
        <v>0</v>
      </c>
      <c r="F8" s="779"/>
      <c r="G8" s="780"/>
      <c r="H8" s="228"/>
      <c r="I8" s="228"/>
      <c r="J8" s="224" t="s">
        <v>247</v>
      </c>
    </row>
    <row r="9" spans="1:10" s="6" customFormat="1" ht="20.100000000000001" hidden="1" customHeight="1">
      <c r="A9" s="225"/>
      <c r="B9" s="231"/>
      <c r="C9" s="854" t="s">
        <v>68</v>
      </c>
      <c r="D9" s="855"/>
      <c r="E9" s="783">
        <f>I58</f>
        <v>0</v>
      </c>
      <c r="F9" s="783"/>
      <c r="G9" s="784"/>
      <c r="H9" s="228"/>
      <c r="I9" s="228"/>
      <c r="J9" s="224" t="s">
        <v>247</v>
      </c>
    </row>
    <row r="10" spans="1:10" s="6" customFormat="1" ht="20.100000000000001" hidden="1" customHeight="1">
      <c r="A10" s="225"/>
      <c r="B10" s="231"/>
      <c r="C10" s="232" t="s">
        <v>36</v>
      </c>
      <c r="D10" s="233"/>
      <c r="E10" s="781">
        <f>I63</f>
        <v>0</v>
      </c>
      <c r="F10" s="781"/>
      <c r="G10" s="782"/>
      <c r="H10" s="228"/>
      <c r="I10" s="228"/>
      <c r="J10" s="224" t="s">
        <v>247</v>
      </c>
    </row>
    <row r="11" spans="1:10" s="6" customFormat="1" ht="20.100000000000001" hidden="1" customHeight="1">
      <c r="A11" s="225"/>
      <c r="B11" s="231"/>
      <c r="C11" s="234" t="s">
        <v>182</v>
      </c>
      <c r="D11" s="233"/>
      <c r="E11" s="850">
        <f>I68</f>
        <v>0</v>
      </c>
      <c r="F11" s="850"/>
      <c r="G11" s="851"/>
      <c r="H11" s="228"/>
      <c r="I11" s="228"/>
      <c r="J11" s="224" t="s">
        <v>247</v>
      </c>
    </row>
    <row r="12" spans="1:10" s="6" customFormat="1" ht="20.100000000000001" hidden="1" customHeight="1">
      <c r="A12" s="225"/>
      <c r="B12" s="231"/>
      <c r="C12" s="234" t="s">
        <v>37</v>
      </c>
      <c r="D12" s="233"/>
      <c r="E12" s="852">
        <f>I74</f>
        <v>0</v>
      </c>
      <c r="F12" s="852"/>
      <c r="G12" s="853"/>
      <c r="H12" s="228"/>
      <c r="I12" s="228"/>
      <c r="J12" s="224" t="s">
        <v>247</v>
      </c>
    </row>
    <row r="13" spans="1:10" s="6" customFormat="1" ht="20.100000000000001" hidden="1" customHeight="1">
      <c r="A13" s="225"/>
      <c r="B13" s="231"/>
      <c r="C13" s="235" t="s">
        <v>112</v>
      </c>
      <c r="D13" s="233"/>
      <c r="E13" s="852">
        <f>I80</f>
        <v>0</v>
      </c>
      <c r="F13" s="852"/>
      <c r="G13" s="853"/>
      <c r="H13" s="228"/>
      <c r="I13" s="228"/>
      <c r="J13" s="224" t="s">
        <v>247</v>
      </c>
    </row>
    <row r="14" spans="1:10" s="6" customFormat="1" ht="20.100000000000001" hidden="1" customHeight="1" thickBot="1">
      <c r="A14" s="236"/>
      <c r="B14" s="237"/>
      <c r="C14" s="238" t="s">
        <v>30</v>
      </c>
      <c r="D14" s="239"/>
      <c r="E14" s="773">
        <f>I85</f>
        <v>0</v>
      </c>
      <c r="F14" s="773"/>
      <c r="G14" s="774"/>
      <c r="H14" s="228"/>
      <c r="I14" s="228"/>
      <c r="J14" s="224" t="s">
        <v>247</v>
      </c>
    </row>
    <row r="15" spans="1:10" s="6" customFormat="1" ht="20.100000000000001" hidden="1" customHeight="1">
      <c r="A15" s="17"/>
      <c r="B15" s="17"/>
      <c r="C15" s="240"/>
      <c r="D15" s="17"/>
      <c r="E15" s="241"/>
      <c r="F15" s="241"/>
      <c r="G15" s="241"/>
      <c r="H15" s="242"/>
      <c r="I15" s="242"/>
      <c r="J15" s="243"/>
    </row>
    <row r="16" spans="1:10" s="6" customFormat="1" ht="27" hidden="1" customHeight="1">
      <c r="A16" s="17"/>
      <c r="B16" s="17"/>
      <c r="C16" s="240"/>
      <c r="D16" s="17"/>
      <c r="E16" s="241"/>
      <c r="F16" s="241"/>
      <c r="G16" s="241"/>
      <c r="H16" s="242"/>
      <c r="I16" s="242"/>
      <c r="J16" s="243"/>
    </row>
    <row r="17" spans="1:10" ht="9.9499999999999993" customHeight="1" thickBot="1"/>
    <row r="18" spans="1:10" s="248" customFormat="1" ht="18" thickBot="1">
      <c r="A18" s="244" t="s">
        <v>16</v>
      </c>
      <c r="B18" s="245" t="s">
        <v>17</v>
      </c>
      <c r="C18" s="245" t="s">
        <v>18</v>
      </c>
      <c r="D18" s="245" t="s">
        <v>19</v>
      </c>
      <c r="E18" s="772" t="s">
        <v>20</v>
      </c>
      <c r="F18" s="772"/>
      <c r="G18" s="772"/>
      <c r="H18" s="246" t="s">
        <v>21</v>
      </c>
      <c r="I18" s="247" t="s">
        <v>502</v>
      </c>
      <c r="J18" s="240" t="s">
        <v>22</v>
      </c>
    </row>
    <row r="19" spans="1:10" ht="20.100000000000001" customHeight="1">
      <c r="A19" s="787" t="s">
        <v>143</v>
      </c>
      <c r="B19" s="788"/>
      <c r="C19" s="788"/>
      <c r="D19" s="788"/>
      <c r="E19" s="249"/>
      <c r="F19" s="249"/>
      <c r="G19" s="249"/>
      <c r="H19" s="250"/>
      <c r="I19" s="251"/>
      <c r="J19" s="240"/>
    </row>
    <row r="20" spans="1:10" ht="20.100000000000001" customHeight="1">
      <c r="A20" s="252"/>
      <c r="B20" s="253" t="s">
        <v>23</v>
      </c>
      <c r="C20" s="254"/>
      <c r="D20" s="255"/>
      <c r="E20" s="255"/>
      <c r="F20" s="255"/>
      <c r="G20" s="255"/>
      <c r="H20" s="256"/>
      <c r="I20" s="257"/>
      <c r="J20" s="240"/>
    </row>
    <row r="21" spans="1:10" ht="20.100000000000001" customHeight="1">
      <c r="A21" s="252"/>
      <c r="B21" s="258"/>
      <c r="C21" s="259" t="s">
        <v>113</v>
      </c>
      <c r="D21" s="260"/>
      <c r="E21" s="260"/>
      <c r="F21" s="260"/>
      <c r="G21" s="260"/>
      <c r="H21" s="766" t="str">
        <f>IF($E$22="","","会場毎の情報は別紙参照。")</f>
        <v/>
      </c>
      <c r="I21" s="767"/>
      <c r="J21" s="240"/>
    </row>
    <row r="22" spans="1:10" ht="20.100000000000001" customHeight="1">
      <c r="A22" s="252"/>
      <c r="B22" s="258"/>
      <c r="C22" s="261"/>
      <c r="D22" s="262" t="s">
        <v>267</v>
      </c>
      <c r="E22" s="819"/>
      <c r="F22" s="819"/>
      <c r="G22" s="820"/>
      <c r="H22" s="815"/>
      <c r="I22" s="816"/>
      <c r="J22" s="263" t="s">
        <v>221</v>
      </c>
    </row>
    <row r="23" spans="1:10" ht="20.100000000000001" customHeight="1">
      <c r="A23" s="252"/>
      <c r="B23" s="264"/>
      <c r="C23" s="265"/>
      <c r="D23" s="266" t="s">
        <v>114</v>
      </c>
      <c r="E23" s="805" t="str">
        <f>IF($E$22="",IF(総表!F26="","",(総表!F26&amp;"（"&amp;総表!H26&amp;総表!I26&amp;"）")),"")</f>
        <v/>
      </c>
      <c r="F23" s="806"/>
      <c r="G23" s="806"/>
      <c r="H23" s="807"/>
      <c r="I23" s="808"/>
      <c r="J23" s="267" t="s">
        <v>115</v>
      </c>
    </row>
    <row r="24" spans="1:10" ht="20.100000000000001" customHeight="1">
      <c r="A24" s="252"/>
      <c r="B24" s="264"/>
      <c r="C24" s="265"/>
      <c r="D24" s="268" t="s">
        <v>145</v>
      </c>
      <c r="E24" s="802"/>
      <c r="F24" s="803"/>
      <c r="G24" s="804"/>
      <c r="H24" s="768"/>
      <c r="I24" s="769"/>
      <c r="J24" s="273" t="s">
        <v>437</v>
      </c>
    </row>
    <row r="25" spans="1:10" ht="20.100000000000001" customHeight="1">
      <c r="A25" s="252"/>
      <c r="B25" s="264"/>
      <c r="C25" s="265"/>
      <c r="D25" s="800" t="s">
        <v>146</v>
      </c>
      <c r="E25" s="794" t="s">
        <v>147</v>
      </c>
      <c r="F25" s="795"/>
      <c r="G25" s="796"/>
      <c r="H25" s="20"/>
      <c r="I25" s="269" t="s">
        <v>140</v>
      </c>
      <c r="J25" s="267"/>
    </row>
    <row r="26" spans="1:10" ht="20.100000000000001" customHeight="1">
      <c r="A26" s="252"/>
      <c r="B26" s="264"/>
      <c r="C26" s="265"/>
      <c r="D26" s="801"/>
      <c r="E26" s="797" t="s">
        <v>148</v>
      </c>
      <c r="F26" s="798"/>
      <c r="G26" s="799"/>
      <c r="H26" s="21"/>
      <c r="I26" s="270" t="s">
        <v>140</v>
      </c>
      <c r="J26" s="267"/>
    </row>
    <row r="27" spans="1:10" ht="20.100000000000001" customHeight="1">
      <c r="A27" s="252"/>
      <c r="B27" s="264"/>
      <c r="C27" s="265"/>
      <c r="D27" s="266" t="s">
        <v>141</v>
      </c>
      <c r="E27" s="821">
        <f>E24-H25-H26</f>
        <v>0</v>
      </c>
      <c r="F27" s="821"/>
      <c r="G27" s="821"/>
      <c r="H27" s="792" t="s">
        <v>184</v>
      </c>
      <c r="I27" s="817" t="str">
        <f>IF(E27*E28=0,"",E27*E28)</f>
        <v/>
      </c>
      <c r="J27" s="271" t="s">
        <v>438</v>
      </c>
    </row>
    <row r="28" spans="1:10" ht="20.100000000000001" customHeight="1">
      <c r="A28" s="252"/>
      <c r="B28" s="264"/>
      <c r="C28" s="265"/>
      <c r="D28" s="272" t="s">
        <v>119</v>
      </c>
      <c r="E28" s="823"/>
      <c r="F28" s="823"/>
      <c r="G28" s="823"/>
      <c r="H28" s="793"/>
      <c r="I28" s="818"/>
      <c r="J28" s="273"/>
    </row>
    <row r="29" spans="1:10" ht="20.100000000000001" customHeight="1">
      <c r="A29" s="252"/>
      <c r="B29" s="264"/>
      <c r="C29" s="265"/>
      <c r="D29" s="274" t="s">
        <v>120</v>
      </c>
      <c r="E29" s="822" t="str">
        <f>IF(I27="","",SUM(G33:G44))</f>
        <v/>
      </c>
      <c r="F29" s="822"/>
      <c r="G29" s="822"/>
      <c r="H29" s="275" t="s">
        <v>144</v>
      </c>
      <c r="I29" s="276" t="str">
        <f>IF(I27="","",E29/I27)</f>
        <v/>
      </c>
      <c r="J29" s="277"/>
    </row>
    <row r="30" spans="1:10" ht="20.100000000000001" customHeight="1">
      <c r="A30" s="252"/>
      <c r="B30" s="264"/>
      <c r="C30" s="265"/>
      <c r="D30" s="278" t="s">
        <v>142</v>
      </c>
      <c r="E30" s="824" t="str">
        <f>IF(I27="","",SUM(G33:G45))</f>
        <v/>
      </c>
      <c r="F30" s="824"/>
      <c r="G30" s="824"/>
      <c r="H30" s="279" t="s">
        <v>121</v>
      </c>
      <c r="I30" s="280" t="str">
        <f>IF(I27="","",E30/I27)</f>
        <v/>
      </c>
      <c r="J30" s="277"/>
    </row>
    <row r="31" spans="1:10" ht="20.100000000000001" customHeight="1">
      <c r="A31" s="252"/>
      <c r="B31" s="264"/>
      <c r="C31" s="789" t="s">
        <v>266</v>
      </c>
      <c r="D31" s="790"/>
      <c r="E31" s="791"/>
      <c r="F31" s="791"/>
      <c r="G31" s="791"/>
      <c r="H31" s="764" t="str">
        <f>IF($E$22="","","会場毎の入場券内訳は別紙参照。")</f>
        <v/>
      </c>
      <c r="I31" s="765"/>
      <c r="J31" s="281"/>
    </row>
    <row r="32" spans="1:10" ht="20.100000000000001" customHeight="1">
      <c r="A32" s="252"/>
      <c r="B32" s="264"/>
      <c r="C32" s="282"/>
      <c r="D32" s="283" t="s">
        <v>48</v>
      </c>
      <c r="E32" s="428" t="s">
        <v>436</v>
      </c>
      <c r="F32" s="284" t="s">
        <v>24</v>
      </c>
      <c r="G32" s="284" t="s">
        <v>25</v>
      </c>
      <c r="H32" s="285" t="s">
        <v>26</v>
      </c>
      <c r="I32" s="286" t="s">
        <v>502</v>
      </c>
      <c r="J32" s="273"/>
    </row>
    <row r="33" spans="1:10" ht="20.100000000000001" customHeight="1">
      <c r="A33" s="252"/>
      <c r="B33" s="264"/>
      <c r="C33" s="282"/>
      <c r="D33" s="22"/>
      <c r="E33" s="23"/>
      <c r="F33" s="287" t="str">
        <f>IF(E33="","","×")</f>
        <v/>
      </c>
      <c r="G33" s="23"/>
      <c r="H33" s="288">
        <f>E33*G33</f>
        <v>0</v>
      </c>
      <c r="I33" s="289">
        <f>IF($E$22="",ROUNDDOWN(H48,0),I34)</f>
        <v>0</v>
      </c>
      <c r="J33" s="763" t="s">
        <v>43</v>
      </c>
    </row>
    <row r="34" spans="1:10" ht="20.100000000000001" customHeight="1">
      <c r="A34" s="252"/>
      <c r="B34" s="264"/>
      <c r="C34" s="282"/>
      <c r="D34" s="24"/>
      <c r="E34" s="25"/>
      <c r="F34" s="290" t="str">
        <f t="shared" ref="F34:F45" si="0">IF(E34="","","×")</f>
        <v/>
      </c>
      <c r="G34" s="25"/>
      <c r="H34" s="291">
        <f t="shared" ref="H34:H44" si="1">E34*G34</f>
        <v>0</v>
      </c>
      <c r="I34" s="420">
        <f ca="1">ROUNDDOWN('別紙　入場料詳細'!E3,0)</f>
        <v>0</v>
      </c>
      <c r="J34" s="763"/>
    </row>
    <row r="35" spans="1:10" ht="20.100000000000001" customHeight="1">
      <c r="A35" s="252"/>
      <c r="B35" s="264"/>
      <c r="C35" s="282"/>
      <c r="D35" s="24"/>
      <c r="E35" s="25"/>
      <c r="F35" s="290" t="str">
        <f t="shared" si="0"/>
        <v/>
      </c>
      <c r="G35" s="25"/>
      <c r="H35" s="291">
        <f t="shared" si="1"/>
        <v>0</v>
      </c>
      <c r="I35" s="292"/>
      <c r="J35" s="273" t="s">
        <v>44</v>
      </c>
    </row>
    <row r="36" spans="1:10" ht="20.100000000000001" customHeight="1">
      <c r="A36" s="252"/>
      <c r="B36" s="264"/>
      <c r="C36" s="282"/>
      <c r="D36" s="24"/>
      <c r="E36" s="25"/>
      <c r="F36" s="290" t="str">
        <f t="shared" si="0"/>
        <v/>
      </c>
      <c r="G36" s="25"/>
      <c r="H36" s="291">
        <f t="shared" si="1"/>
        <v>0</v>
      </c>
      <c r="I36" s="292"/>
      <c r="J36" s="273" t="s">
        <v>45</v>
      </c>
    </row>
    <row r="37" spans="1:10" ht="20.100000000000001" customHeight="1">
      <c r="A37" s="252"/>
      <c r="B37" s="264"/>
      <c r="C37" s="282"/>
      <c r="D37" s="24"/>
      <c r="E37" s="25"/>
      <c r="F37" s="290" t="str">
        <f t="shared" si="0"/>
        <v/>
      </c>
      <c r="G37" s="25"/>
      <c r="H37" s="291">
        <f t="shared" si="1"/>
        <v>0</v>
      </c>
      <c r="I37" s="292"/>
      <c r="J37" s="273" t="s">
        <v>46</v>
      </c>
    </row>
    <row r="38" spans="1:10" ht="20.100000000000001" customHeight="1">
      <c r="A38" s="252"/>
      <c r="B38" s="264"/>
      <c r="C38" s="282"/>
      <c r="D38" s="24"/>
      <c r="E38" s="25"/>
      <c r="F38" s="290" t="str">
        <f t="shared" si="0"/>
        <v/>
      </c>
      <c r="G38" s="25"/>
      <c r="H38" s="291">
        <f t="shared" si="1"/>
        <v>0</v>
      </c>
      <c r="I38" s="292"/>
      <c r="J38" s="267"/>
    </row>
    <row r="39" spans="1:10" ht="20.100000000000001" customHeight="1">
      <c r="A39" s="252"/>
      <c r="B39" s="264"/>
      <c r="C39" s="282"/>
      <c r="D39" s="24"/>
      <c r="E39" s="25"/>
      <c r="F39" s="290" t="str">
        <f t="shared" si="0"/>
        <v/>
      </c>
      <c r="G39" s="25"/>
      <c r="H39" s="291">
        <f t="shared" si="1"/>
        <v>0</v>
      </c>
      <c r="I39" s="292"/>
      <c r="J39" s="271" t="s">
        <v>569</v>
      </c>
    </row>
    <row r="40" spans="1:10" ht="20.100000000000001" customHeight="1">
      <c r="A40" s="252"/>
      <c r="B40" s="264"/>
      <c r="C40" s="282"/>
      <c r="D40" s="24"/>
      <c r="E40" s="25"/>
      <c r="F40" s="290" t="str">
        <f t="shared" si="0"/>
        <v/>
      </c>
      <c r="G40" s="25"/>
      <c r="H40" s="291">
        <f t="shared" si="1"/>
        <v>0</v>
      </c>
      <c r="I40" s="292"/>
      <c r="J40" s="273" t="s">
        <v>479</v>
      </c>
    </row>
    <row r="41" spans="1:10" ht="20.100000000000001" customHeight="1">
      <c r="A41" s="252"/>
      <c r="B41" s="264"/>
      <c r="C41" s="282"/>
      <c r="D41" s="24"/>
      <c r="E41" s="25"/>
      <c r="F41" s="290" t="str">
        <f t="shared" si="0"/>
        <v/>
      </c>
      <c r="G41" s="25"/>
      <c r="H41" s="291">
        <f t="shared" si="1"/>
        <v>0</v>
      </c>
      <c r="I41" s="292"/>
      <c r="J41" s="273" t="s">
        <v>480</v>
      </c>
    </row>
    <row r="42" spans="1:10" ht="20.100000000000001" customHeight="1">
      <c r="A42" s="252"/>
      <c r="B42" s="264"/>
      <c r="C42" s="282"/>
      <c r="D42" s="24"/>
      <c r="E42" s="25"/>
      <c r="F42" s="290" t="str">
        <f t="shared" si="0"/>
        <v/>
      </c>
      <c r="G42" s="25"/>
      <c r="H42" s="291">
        <f t="shared" si="1"/>
        <v>0</v>
      </c>
      <c r="I42" s="292"/>
      <c r="J42" s="273" t="s">
        <v>481</v>
      </c>
    </row>
    <row r="43" spans="1:10" ht="20.100000000000001" customHeight="1">
      <c r="A43" s="252"/>
      <c r="B43" s="264"/>
      <c r="C43" s="282"/>
      <c r="D43" s="24"/>
      <c r="E43" s="25"/>
      <c r="F43" s="290" t="str">
        <f t="shared" si="0"/>
        <v/>
      </c>
      <c r="G43" s="25"/>
      <c r="H43" s="291">
        <f t="shared" si="1"/>
        <v>0</v>
      </c>
      <c r="I43" s="292"/>
      <c r="J43" s="273"/>
    </row>
    <row r="44" spans="1:10" ht="20.100000000000001" customHeight="1">
      <c r="A44" s="252"/>
      <c r="B44" s="264"/>
      <c r="C44" s="282"/>
      <c r="D44" s="24"/>
      <c r="E44" s="25"/>
      <c r="F44" s="290" t="str">
        <f t="shared" si="0"/>
        <v/>
      </c>
      <c r="G44" s="25"/>
      <c r="H44" s="291">
        <f t="shared" si="1"/>
        <v>0</v>
      </c>
      <c r="I44" s="292"/>
      <c r="J44" s="273"/>
    </row>
    <row r="45" spans="1:10" ht="20.100000000000001" customHeight="1">
      <c r="A45" s="252"/>
      <c r="B45" s="264"/>
      <c r="C45" s="282"/>
      <c r="D45" s="293" t="s">
        <v>116</v>
      </c>
      <c r="E45" s="294">
        <v>0</v>
      </c>
      <c r="F45" s="295" t="str">
        <f t="shared" si="0"/>
        <v>×</v>
      </c>
      <c r="G45" s="26"/>
      <c r="H45" s="296">
        <f>E45*G45</f>
        <v>0</v>
      </c>
      <c r="I45" s="292"/>
      <c r="J45" s="273"/>
    </row>
    <row r="46" spans="1:10" ht="20.100000000000001" customHeight="1">
      <c r="A46" s="252"/>
      <c r="B46" s="264"/>
      <c r="C46" s="297"/>
      <c r="D46" s="809" t="s">
        <v>117</v>
      </c>
      <c r="E46" s="810"/>
      <c r="F46" s="810"/>
      <c r="G46" s="810"/>
      <c r="H46" s="298">
        <f>SUM(H33:H45)</f>
        <v>0</v>
      </c>
      <c r="I46" s="299"/>
      <c r="J46" s="267"/>
    </row>
    <row r="47" spans="1:10" ht="20.100000000000001" customHeight="1">
      <c r="A47" s="252"/>
      <c r="B47" s="264"/>
      <c r="C47" s="297"/>
      <c r="D47" s="811" t="s">
        <v>229</v>
      </c>
      <c r="E47" s="812"/>
      <c r="F47" s="812"/>
      <c r="G47" s="812"/>
      <c r="H47" s="27"/>
      <c r="I47" s="299"/>
      <c r="J47" s="267"/>
    </row>
    <row r="48" spans="1:10" ht="20.100000000000001" customHeight="1">
      <c r="A48" s="252"/>
      <c r="B48" s="264"/>
      <c r="C48" s="297"/>
      <c r="D48" s="813" t="s">
        <v>118</v>
      </c>
      <c r="E48" s="814"/>
      <c r="F48" s="814"/>
      <c r="G48" s="814"/>
      <c r="H48" s="300">
        <f>H46+H47</f>
        <v>0</v>
      </c>
      <c r="I48" s="299"/>
      <c r="J48" s="267"/>
    </row>
    <row r="49" spans="1:10" ht="20.100000000000001" customHeight="1">
      <c r="A49" s="252"/>
      <c r="B49" s="229" t="s">
        <v>237</v>
      </c>
      <c r="C49" s="301"/>
      <c r="D49" s="301"/>
      <c r="E49" s="301"/>
      <c r="F49" s="301"/>
      <c r="G49" s="301"/>
      <c r="H49" s="301"/>
      <c r="I49" s="302"/>
      <c r="J49" s="267"/>
    </row>
    <row r="50" spans="1:10" ht="19.5" customHeight="1">
      <c r="A50" s="252"/>
      <c r="B50" s="303"/>
      <c r="C50" s="837"/>
      <c r="D50" s="324"/>
      <c r="E50" s="840"/>
      <c r="F50" s="841"/>
      <c r="G50" s="842"/>
      <c r="H50" s="28"/>
      <c r="I50" s="825">
        <f>ROUNDDOWN((SUM(H50:H55)),0)</f>
        <v>0</v>
      </c>
      <c r="J50" s="267"/>
    </row>
    <row r="51" spans="1:10" ht="20.100000000000001" customHeight="1">
      <c r="A51" s="252"/>
      <c r="B51" s="303"/>
      <c r="C51" s="838"/>
      <c r="D51" s="325"/>
      <c r="E51" s="843"/>
      <c r="F51" s="844"/>
      <c r="G51" s="845"/>
      <c r="H51" s="29"/>
      <c r="I51" s="826"/>
      <c r="J51" s="267"/>
    </row>
    <row r="52" spans="1:10" ht="20.100000000000001" customHeight="1">
      <c r="A52" s="252"/>
      <c r="B52" s="303"/>
      <c r="C52" s="838"/>
      <c r="D52" s="325"/>
      <c r="E52" s="843"/>
      <c r="F52" s="844"/>
      <c r="G52" s="845"/>
      <c r="H52" s="29"/>
      <c r="I52" s="826"/>
      <c r="J52" s="267"/>
    </row>
    <row r="53" spans="1:10" ht="20.100000000000001" customHeight="1">
      <c r="A53" s="252"/>
      <c r="B53" s="303"/>
      <c r="C53" s="838"/>
      <c r="D53" s="325"/>
      <c r="E53" s="843"/>
      <c r="F53" s="844"/>
      <c r="G53" s="845"/>
      <c r="H53" s="29"/>
      <c r="I53" s="826"/>
      <c r="J53" s="267"/>
    </row>
    <row r="54" spans="1:10" ht="20.100000000000001" customHeight="1">
      <c r="A54" s="252"/>
      <c r="B54" s="303"/>
      <c r="C54" s="838"/>
      <c r="D54" s="325"/>
      <c r="E54" s="843"/>
      <c r="F54" s="844"/>
      <c r="G54" s="845"/>
      <c r="H54" s="51"/>
      <c r="I54" s="826"/>
      <c r="J54" s="267"/>
    </row>
    <row r="55" spans="1:10" ht="20.100000000000001" customHeight="1">
      <c r="A55" s="252"/>
      <c r="B55" s="304"/>
      <c r="C55" s="839"/>
      <c r="D55" s="324"/>
      <c r="E55" s="846"/>
      <c r="F55" s="847"/>
      <c r="G55" s="848"/>
      <c r="H55" s="29"/>
      <c r="I55" s="827"/>
      <c r="J55" s="267"/>
    </row>
    <row r="56" spans="1:10" ht="20.100000000000001" customHeight="1">
      <c r="A56" s="252"/>
      <c r="B56" s="231" t="s">
        <v>27</v>
      </c>
      <c r="C56" s="305"/>
      <c r="D56" s="305"/>
      <c r="E56" s="305"/>
      <c r="F56" s="305"/>
      <c r="G56" s="305"/>
      <c r="H56" s="306"/>
      <c r="I56" s="307"/>
      <c r="J56" s="308"/>
    </row>
    <row r="57" spans="1:10" ht="20.100000000000001" customHeight="1">
      <c r="A57" s="252"/>
      <c r="B57" s="309"/>
      <c r="C57" s="259" t="s">
        <v>68</v>
      </c>
      <c r="D57" s="310"/>
      <c r="E57" s="310"/>
      <c r="F57" s="310"/>
      <c r="G57" s="310"/>
      <c r="H57" s="311"/>
      <c r="I57" s="312"/>
      <c r="J57" s="308"/>
    </row>
    <row r="58" spans="1:10" ht="20.100000000000001" customHeight="1">
      <c r="A58" s="252"/>
      <c r="B58" s="264"/>
      <c r="C58" s="282"/>
      <c r="D58" s="22"/>
      <c r="E58" s="832"/>
      <c r="F58" s="832"/>
      <c r="G58" s="832"/>
      <c r="H58" s="28"/>
      <c r="I58" s="825">
        <f>ROUNDDOWN((SUM(H58:H61)),0)</f>
        <v>0</v>
      </c>
      <c r="J58" s="828"/>
    </row>
    <row r="59" spans="1:10" ht="20.100000000000001" customHeight="1">
      <c r="A59" s="252"/>
      <c r="B59" s="264"/>
      <c r="C59" s="282"/>
      <c r="D59" s="24"/>
      <c r="E59" s="830"/>
      <c r="F59" s="830"/>
      <c r="G59" s="830"/>
      <c r="H59" s="29"/>
      <c r="I59" s="826"/>
      <c r="J59" s="829"/>
    </row>
    <row r="60" spans="1:10" ht="20.100000000000001" customHeight="1">
      <c r="A60" s="252"/>
      <c r="B60" s="264"/>
      <c r="C60" s="282"/>
      <c r="D60" s="24"/>
      <c r="E60" s="830"/>
      <c r="F60" s="830"/>
      <c r="G60" s="830"/>
      <c r="H60" s="29"/>
      <c r="I60" s="826"/>
      <c r="J60" s="829"/>
    </row>
    <row r="61" spans="1:10" ht="20.100000000000001" customHeight="1">
      <c r="A61" s="252"/>
      <c r="B61" s="264"/>
      <c r="C61" s="313"/>
      <c r="D61" s="30"/>
      <c r="E61" s="831"/>
      <c r="F61" s="831"/>
      <c r="G61" s="831"/>
      <c r="H61" s="31"/>
      <c r="I61" s="827"/>
      <c r="J61" s="829"/>
    </row>
    <row r="62" spans="1:10" ht="20.100000000000001" customHeight="1">
      <c r="A62" s="252"/>
      <c r="B62" s="231"/>
      <c r="C62" s="259" t="s">
        <v>28</v>
      </c>
      <c r="D62" s="310"/>
      <c r="E62" s="310"/>
      <c r="F62" s="310"/>
      <c r="G62" s="310"/>
      <c r="H62" s="311"/>
      <c r="I62" s="312"/>
      <c r="J62" s="308"/>
    </row>
    <row r="63" spans="1:10" ht="20.100000000000001" customHeight="1">
      <c r="A63" s="252"/>
      <c r="B63" s="264"/>
      <c r="C63" s="282"/>
      <c r="D63" s="22"/>
      <c r="E63" s="832"/>
      <c r="F63" s="832"/>
      <c r="G63" s="832"/>
      <c r="H63" s="28"/>
      <c r="I63" s="825">
        <f>ROUNDDOWN((SUM(H63:H66)),0)</f>
        <v>0</v>
      </c>
      <c r="J63" s="828"/>
    </row>
    <row r="64" spans="1:10" ht="20.100000000000001" customHeight="1">
      <c r="A64" s="252"/>
      <c r="B64" s="264"/>
      <c r="C64" s="282"/>
      <c r="D64" s="24"/>
      <c r="E64" s="830"/>
      <c r="F64" s="830"/>
      <c r="G64" s="830"/>
      <c r="H64" s="29"/>
      <c r="I64" s="826"/>
      <c r="J64" s="829"/>
    </row>
    <row r="65" spans="1:10" ht="20.100000000000001" customHeight="1">
      <c r="A65" s="252"/>
      <c r="B65" s="264"/>
      <c r="C65" s="282"/>
      <c r="D65" s="24"/>
      <c r="E65" s="830"/>
      <c r="F65" s="830"/>
      <c r="G65" s="830"/>
      <c r="H65" s="29"/>
      <c r="I65" s="826"/>
      <c r="J65" s="829"/>
    </row>
    <row r="66" spans="1:10" ht="20.100000000000001" customHeight="1">
      <c r="A66" s="252"/>
      <c r="B66" s="264"/>
      <c r="C66" s="313"/>
      <c r="D66" s="30"/>
      <c r="E66" s="831"/>
      <c r="F66" s="831"/>
      <c r="G66" s="831"/>
      <c r="H66" s="31"/>
      <c r="I66" s="827"/>
      <c r="J66" s="829"/>
    </row>
    <row r="67" spans="1:10" ht="20.100000000000001" customHeight="1">
      <c r="A67" s="252"/>
      <c r="B67" s="833"/>
      <c r="C67" s="314" t="s">
        <v>183</v>
      </c>
      <c r="D67" s="315"/>
      <c r="E67" s="260"/>
      <c r="F67" s="260"/>
      <c r="G67" s="260"/>
      <c r="H67" s="316"/>
      <c r="I67" s="317"/>
    </row>
    <row r="68" spans="1:10" ht="20.100000000000001" customHeight="1">
      <c r="A68" s="252"/>
      <c r="B68" s="833"/>
      <c r="C68" s="265"/>
      <c r="D68" s="22"/>
      <c r="E68" s="832"/>
      <c r="F68" s="832"/>
      <c r="G68" s="832"/>
      <c r="H68" s="32"/>
      <c r="I68" s="825">
        <f>ROUNDDOWN((SUM(H68:H72)),0)</f>
        <v>0</v>
      </c>
      <c r="J68" s="829"/>
    </row>
    <row r="69" spans="1:10" ht="20.100000000000001" customHeight="1">
      <c r="A69" s="252"/>
      <c r="B69" s="833"/>
      <c r="C69" s="265"/>
      <c r="D69" s="24"/>
      <c r="E69" s="830"/>
      <c r="F69" s="830"/>
      <c r="G69" s="830"/>
      <c r="H69" s="33"/>
      <c r="I69" s="826"/>
      <c r="J69" s="829"/>
    </row>
    <row r="70" spans="1:10" ht="20.100000000000001" customHeight="1">
      <c r="A70" s="252"/>
      <c r="B70" s="833"/>
      <c r="C70" s="265"/>
      <c r="D70" s="24"/>
      <c r="E70" s="830"/>
      <c r="F70" s="830"/>
      <c r="G70" s="830"/>
      <c r="H70" s="33"/>
      <c r="I70" s="826"/>
      <c r="J70" s="829"/>
    </row>
    <row r="71" spans="1:10" ht="20.100000000000001" customHeight="1">
      <c r="A71" s="252"/>
      <c r="B71" s="833"/>
      <c r="C71" s="265"/>
      <c r="D71" s="24"/>
      <c r="E71" s="830"/>
      <c r="F71" s="830"/>
      <c r="G71" s="830"/>
      <c r="H71" s="33"/>
      <c r="I71" s="826"/>
      <c r="J71" s="829"/>
    </row>
    <row r="72" spans="1:10" ht="20.100000000000001" customHeight="1">
      <c r="A72" s="252"/>
      <c r="B72" s="833"/>
      <c r="C72" s="318"/>
      <c r="D72" s="30"/>
      <c r="E72" s="831"/>
      <c r="F72" s="831"/>
      <c r="G72" s="831"/>
      <c r="H72" s="34"/>
      <c r="I72" s="827"/>
      <c r="J72" s="829"/>
    </row>
    <row r="73" spans="1:10" ht="20.100000000000001" customHeight="1">
      <c r="A73" s="252"/>
      <c r="B73" s="264"/>
      <c r="C73" s="314" t="s">
        <v>29</v>
      </c>
      <c r="D73" s="315"/>
      <c r="E73" s="260"/>
      <c r="F73" s="260"/>
      <c r="G73" s="260"/>
      <c r="H73" s="316"/>
      <c r="I73" s="312"/>
    </row>
    <row r="74" spans="1:10" ht="20.100000000000001" customHeight="1">
      <c r="A74" s="252"/>
      <c r="B74" s="264"/>
      <c r="C74" s="282"/>
      <c r="D74" s="22"/>
      <c r="E74" s="832"/>
      <c r="F74" s="832"/>
      <c r="G74" s="832"/>
      <c r="H74" s="32"/>
      <c r="I74" s="825">
        <f>ROUNDDOWN((SUM(H74:H78)),0)</f>
        <v>0</v>
      </c>
      <c r="J74" s="829"/>
    </row>
    <row r="75" spans="1:10" ht="20.100000000000001" customHeight="1">
      <c r="A75" s="252"/>
      <c r="B75" s="264"/>
      <c r="C75" s="282"/>
      <c r="D75" s="24"/>
      <c r="E75" s="830"/>
      <c r="F75" s="830"/>
      <c r="G75" s="830"/>
      <c r="H75" s="33"/>
      <c r="I75" s="826"/>
      <c r="J75" s="829"/>
    </row>
    <row r="76" spans="1:10" ht="20.100000000000001" customHeight="1">
      <c r="A76" s="252"/>
      <c r="B76" s="264"/>
      <c r="C76" s="282"/>
      <c r="D76" s="24"/>
      <c r="E76" s="830"/>
      <c r="F76" s="830"/>
      <c r="G76" s="830"/>
      <c r="H76" s="33"/>
      <c r="I76" s="826"/>
      <c r="J76" s="829"/>
    </row>
    <row r="77" spans="1:10" ht="20.100000000000001" customHeight="1">
      <c r="A77" s="252"/>
      <c r="B77" s="264"/>
      <c r="C77" s="282"/>
      <c r="D77" s="24"/>
      <c r="E77" s="830"/>
      <c r="F77" s="830"/>
      <c r="G77" s="830"/>
      <c r="H77" s="33"/>
      <c r="I77" s="826"/>
      <c r="J77" s="829"/>
    </row>
    <row r="78" spans="1:10" ht="20.100000000000001" customHeight="1">
      <c r="A78" s="252"/>
      <c r="B78" s="264"/>
      <c r="C78" s="313"/>
      <c r="D78" s="30"/>
      <c r="E78" s="831"/>
      <c r="F78" s="831"/>
      <c r="G78" s="831"/>
      <c r="H78" s="34"/>
      <c r="I78" s="827"/>
      <c r="J78" s="829"/>
    </row>
    <row r="79" spans="1:10" ht="20.100000000000001" customHeight="1">
      <c r="A79" s="252"/>
      <c r="B79" s="264"/>
      <c r="C79" s="319" t="s">
        <v>399</v>
      </c>
      <c r="D79" s="315"/>
      <c r="E79" s="834"/>
      <c r="F79" s="834"/>
      <c r="G79" s="834"/>
      <c r="H79" s="316"/>
      <c r="I79" s="320"/>
      <c r="J79" s="829"/>
    </row>
    <row r="80" spans="1:10" ht="20.100000000000001" customHeight="1">
      <c r="A80" s="252"/>
      <c r="B80" s="264"/>
      <c r="C80" s="265"/>
      <c r="D80" s="22"/>
      <c r="E80" s="832"/>
      <c r="F80" s="832"/>
      <c r="G80" s="832"/>
      <c r="H80" s="32"/>
      <c r="I80" s="825">
        <f>ROUNDDOWN((SUM(H80:H83)),0)</f>
        <v>0</v>
      </c>
      <c r="J80" s="828"/>
    </row>
    <row r="81" spans="1:10" ht="20.100000000000001" customHeight="1">
      <c r="A81" s="252"/>
      <c r="B81" s="264"/>
      <c r="C81" s="265"/>
      <c r="D81" s="24"/>
      <c r="E81" s="830"/>
      <c r="F81" s="830"/>
      <c r="G81" s="830"/>
      <c r="H81" s="33"/>
      <c r="I81" s="826"/>
      <c r="J81" s="829"/>
    </row>
    <row r="82" spans="1:10" ht="20.100000000000001" customHeight="1">
      <c r="A82" s="252"/>
      <c r="B82" s="264"/>
      <c r="C82" s="265"/>
      <c r="D82" s="24"/>
      <c r="E82" s="830"/>
      <c r="F82" s="830"/>
      <c r="G82" s="830"/>
      <c r="H82" s="33"/>
      <c r="I82" s="826"/>
      <c r="J82" s="829"/>
    </row>
    <row r="83" spans="1:10" ht="20.100000000000001" customHeight="1">
      <c r="A83" s="252"/>
      <c r="B83" s="264"/>
      <c r="C83" s="318"/>
      <c r="D83" s="30"/>
      <c r="E83" s="831"/>
      <c r="F83" s="831"/>
      <c r="G83" s="831"/>
      <c r="H83" s="34"/>
      <c r="I83" s="827"/>
      <c r="J83" s="829"/>
    </row>
    <row r="84" spans="1:10" ht="20.100000000000001" customHeight="1">
      <c r="A84" s="252"/>
      <c r="B84" s="264"/>
      <c r="C84" s="259" t="s">
        <v>30</v>
      </c>
      <c r="D84" s="315"/>
      <c r="E84" s="260"/>
      <c r="F84" s="260"/>
      <c r="G84" s="260"/>
      <c r="H84" s="316"/>
      <c r="I84" s="312"/>
    </row>
    <row r="85" spans="1:10" ht="20.100000000000001" customHeight="1">
      <c r="A85" s="252"/>
      <c r="B85" s="264"/>
      <c r="C85" s="265"/>
      <c r="D85" s="22"/>
      <c r="E85" s="832"/>
      <c r="F85" s="832"/>
      <c r="G85" s="832"/>
      <c r="H85" s="32"/>
      <c r="I85" s="825">
        <f>ROUNDDOWN((SUM(H85:H89)),0)</f>
        <v>0</v>
      </c>
      <c r="J85" s="828"/>
    </row>
    <row r="86" spans="1:10" ht="20.100000000000001" customHeight="1">
      <c r="A86" s="252"/>
      <c r="B86" s="264"/>
      <c r="C86" s="265"/>
      <c r="D86" s="24"/>
      <c r="E86" s="830"/>
      <c r="F86" s="830"/>
      <c r="G86" s="830"/>
      <c r="H86" s="33"/>
      <c r="I86" s="826"/>
      <c r="J86" s="829"/>
    </row>
    <row r="87" spans="1:10" ht="20.100000000000001" customHeight="1">
      <c r="A87" s="252"/>
      <c r="B87" s="264"/>
      <c r="C87" s="265"/>
      <c r="D87" s="24"/>
      <c r="E87" s="830"/>
      <c r="F87" s="830"/>
      <c r="G87" s="830"/>
      <c r="H87" s="33"/>
      <c r="I87" s="826"/>
      <c r="J87" s="829"/>
    </row>
    <row r="88" spans="1:10" ht="20.100000000000001" customHeight="1">
      <c r="A88" s="252"/>
      <c r="B88" s="264"/>
      <c r="C88" s="265"/>
      <c r="D88" s="24"/>
      <c r="E88" s="830"/>
      <c r="F88" s="830"/>
      <c r="G88" s="830"/>
      <c r="H88" s="33"/>
      <c r="I88" s="826"/>
      <c r="J88" s="829"/>
    </row>
    <row r="89" spans="1:10" ht="20.100000000000001" customHeight="1" thickBot="1">
      <c r="A89" s="321"/>
      <c r="B89" s="322"/>
      <c r="C89" s="323"/>
      <c r="D89" s="35"/>
      <c r="E89" s="836"/>
      <c r="F89" s="836"/>
      <c r="G89" s="836"/>
      <c r="H89" s="36"/>
      <c r="I89" s="835"/>
      <c r="J89" s="829"/>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B3:C3"/>
    <mergeCell ref="E11:G11"/>
    <mergeCell ref="E12:G12"/>
    <mergeCell ref="E13:G13"/>
    <mergeCell ref="C9:D9"/>
    <mergeCell ref="I50:I55"/>
    <mergeCell ref="C50:C55"/>
    <mergeCell ref="E50:G50"/>
    <mergeCell ref="E51:G51"/>
    <mergeCell ref="E52:G52"/>
    <mergeCell ref="E53:G53"/>
    <mergeCell ref="E54:G54"/>
    <mergeCell ref="E55:G55"/>
    <mergeCell ref="I58:I61"/>
    <mergeCell ref="J58:J61"/>
    <mergeCell ref="E59:G59"/>
    <mergeCell ref="E60:G60"/>
    <mergeCell ref="E61:G61"/>
    <mergeCell ref="E58:G58"/>
    <mergeCell ref="I85:I89"/>
    <mergeCell ref="J85:J89"/>
    <mergeCell ref="E86:G86"/>
    <mergeCell ref="E87:G87"/>
    <mergeCell ref="E89:G89"/>
    <mergeCell ref="E85:G85"/>
    <mergeCell ref="E88:G88"/>
    <mergeCell ref="I80:I83"/>
    <mergeCell ref="J80:J83"/>
    <mergeCell ref="E81:G81"/>
    <mergeCell ref="E82:G82"/>
    <mergeCell ref="E83:G83"/>
    <mergeCell ref="E80:G80"/>
    <mergeCell ref="I74:I78"/>
    <mergeCell ref="J74:J79"/>
    <mergeCell ref="E75:G75"/>
    <mergeCell ref="E76:G76"/>
    <mergeCell ref="E77:G77"/>
    <mergeCell ref="E78:G78"/>
    <mergeCell ref="E79:G79"/>
    <mergeCell ref="E74:G74"/>
    <mergeCell ref="B67:B72"/>
    <mergeCell ref="E68:G68"/>
    <mergeCell ref="I68:I72"/>
    <mergeCell ref="J68:J72"/>
    <mergeCell ref="E69:G69"/>
    <mergeCell ref="E70:G70"/>
    <mergeCell ref="E71:G71"/>
    <mergeCell ref="E72:G72"/>
    <mergeCell ref="I63:I66"/>
    <mergeCell ref="J63:J66"/>
    <mergeCell ref="E64:G64"/>
    <mergeCell ref="E65:G65"/>
    <mergeCell ref="E66:G66"/>
    <mergeCell ref="E63:G63"/>
    <mergeCell ref="D46:G46"/>
    <mergeCell ref="D47:G47"/>
    <mergeCell ref="D48:G48"/>
    <mergeCell ref="H22:I22"/>
    <mergeCell ref="I27:I28"/>
    <mergeCell ref="E22:G22"/>
    <mergeCell ref="E27:G27"/>
    <mergeCell ref="E29:G29"/>
    <mergeCell ref="E28:G28"/>
    <mergeCell ref="E30:G30"/>
    <mergeCell ref="A19:D19"/>
    <mergeCell ref="C31:D31"/>
    <mergeCell ref="E31:G31"/>
    <mergeCell ref="H27:H28"/>
    <mergeCell ref="E25:G25"/>
    <mergeCell ref="E26:G26"/>
    <mergeCell ref="D25:D26"/>
    <mergeCell ref="E24:G24"/>
    <mergeCell ref="E23:I23"/>
    <mergeCell ref="J1:J2"/>
    <mergeCell ref="J33:J34"/>
    <mergeCell ref="H31:I31"/>
    <mergeCell ref="H21:I21"/>
    <mergeCell ref="H24:I24"/>
    <mergeCell ref="F3:I3"/>
    <mergeCell ref="E18:G18"/>
    <mergeCell ref="E14:G14"/>
    <mergeCell ref="E5:G5"/>
    <mergeCell ref="E6:G6"/>
    <mergeCell ref="E8:G8"/>
    <mergeCell ref="E10:G10"/>
    <mergeCell ref="E9:G9"/>
    <mergeCell ref="E7:G7"/>
  </mergeCells>
  <phoneticPr fontId="9"/>
  <conditionalFormatting sqref="H47 D33:G45 E22:I23 E25:I30 E24:H24">
    <cfRule type="expression" dxfId="35" priority="4" stopIfTrue="1">
      <formula>$E$22="○"</formula>
    </cfRule>
  </conditionalFormatting>
  <dataValidations count="8">
    <dataValidation imeMode="halfAlpha" allowBlank="1" showInputMessage="1" showErrorMessage="1" sqref="I90:I65522 I18:I20" xr:uid="{00000000-0002-0000-0900-000000000000}"/>
    <dataValidation type="custom" allowBlank="1" showInputMessage="1" showErrorMessage="1" errorTitle="複数会場" error="複数会場の場合は別紙にご記入ください。" sqref="E45 F33:F45" xr:uid="{00000000-0002-0000-0900-000001000000}">
      <formula1>#REF!="一会場"</formula1>
    </dataValidation>
    <dataValidation type="whole" operator="greaterThanOrEqual" allowBlank="1" showInputMessage="1" showErrorMessage="1" sqref="H63:H89 H58:H61"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8" xr:uid="{00000000-0002-0000-0900-000004000000}">
      <formula1>$E$21="一会場"</formula1>
    </dataValidation>
    <dataValidation type="whole" operator="lessThanOrEqual" allowBlank="1" showInputMessage="1" showErrorMessage="1" errorTitle="割引額について" error="割引額はマイナスで御記入ください。" sqref="H47"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59055118110236215" bottom="0.78740157480314965" header="0.59055118110236215" footer="0"/>
  <pageSetup paperSize="9" scale="47" orientation="portrait" r:id="rId2"/>
  <headerFooter scaleWithDoc="0">
    <oddFooter>&amp;R&amp;"ＭＳ ゴシック,標準"&amp;12整理番号：（事務局記入欄）</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zoomScale="80" zoomScaleNormal="80" zoomScaleSheetLayoutView="80" workbookViewId="0">
      <selection activeCell="C10" sqref="C10:D10"/>
    </sheetView>
  </sheetViews>
  <sheetFormatPr defaultColWidth="9" defaultRowHeight="20.100000000000001" customHeight="1"/>
  <cols>
    <col min="1" max="1" width="10.625" style="38" customWidth="1"/>
    <col min="2" max="2" width="4.625" style="38" customWidth="1"/>
    <col min="3" max="3" width="6.625" style="38" customWidth="1"/>
    <col min="4" max="4" width="10.625" style="438" customWidth="1"/>
    <col min="5" max="5" width="4.625" style="38" customWidth="1"/>
    <col min="6" max="6" width="10.625" style="38" customWidth="1"/>
    <col min="7" max="7" width="14.625" style="38" customWidth="1"/>
    <col min="8" max="8" width="3.625" style="38" customWidth="1"/>
    <col min="9" max="9" width="10.625" style="38" customWidth="1"/>
    <col min="10" max="10" width="8.625" style="38" customWidth="1"/>
    <col min="11" max="11" width="6.625" style="38" customWidth="1"/>
    <col min="12" max="12" width="10.625" style="438" customWidth="1"/>
    <col min="13" max="13" width="4.625" style="38" customWidth="1"/>
    <col min="14" max="14" width="10.625" style="38" customWidth="1"/>
    <col min="15" max="15" width="12.625" style="38" customWidth="1"/>
    <col min="16" max="16" width="51.875" style="38" customWidth="1"/>
    <col min="17" max="16384" width="9" style="39"/>
  </cols>
  <sheetData>
    <row r="1" spans="1:16" ht="39.950000000000003" customHeight="1">
      <c r="A1" s="156" t="s">
        <v>15</v>
      </c>
      <c r="B1" s="37"/>
      <c r="C1" s="37"/>
      <c r="D1" s="429"/>
      <c r="E1" s="37"/>
      <c r="F1" s="37"/>
      <c r="G1" s="37"/>
      <c r="P1" s="762" t="s">
        <v>472</v>
      </c>
    </row>
    <row r="2" spans="1:16" s="81" customFormat="1" ht="20.100000000000001" customHeight="1">
      <c r="A2" s="80"/>
      <c r="B2" s="80"/>
      <c r="C2" s="80"/>
      <c r="D2" s="430"/>
      <c r="E2" s="80"/>
      <c r="F2" s="80"/>
      <c r="G2" s="80"/>
      <c r="H2" s="80"/>
      <c r="I2" s="80"/>
      <c r="J2" s="80"/>
      <c r="K2" s="80"/>
      <c r="L2" s="430"/>
      <c r="M2" s="80"/>
      <c r="N2" s="80"/>
      <c r="O2" s="80"/>
      <c r="P2" s="762"/>
    </row>
    <row r="3" spans="1:16" s="86" customFormat="1" ht="20.100000000000001" customHeight="1">
      <c r="A3" s="901" t="s">
        <v>168</v>
      </c>
      <c r="B3" s="902"/>
      <c r="C3" s="902"/>
      <c r="D3" s="902"/>
      <c r="E3" s="911">
        <f ca="1">SUMIF($A$8:$O$1037,"合計",OFFSET($A$8:$O$1037,0,6))</f>
        <v>0</v>
      </c>
      <c r="F3" s="911"/>
      <c r="G3" s="912"/>
      <c r="H3" s="82"/>
      <c r="I3" s="80"/>
      <c r="J3" s="80"/>
      <c r="K3" s="80"/>
      <c r="L3" s="430"/>
      <c r="M3" s="80"/>
      <c r="N3" s="83"/>
      <c r="O3" s="84"/>
      <c r="P3" s="85"/>
    </row>
    <row r="4" spans="1:16" s="86" customFormat="1" ht="20.100000000000001" customHeight="1">
      <c r="A4" s="903" t="s">
        <v>151</v>
      </c>
      <c r="B4" s="904"/>
      <c r="C4" s="905">
        <f ca="1">SUMIF($A$8:$O$1037,"公演回数",OFFSET($A$8:$O$1037,0,2))</f>
        <v>0</v>
      </c>
      <c r="D4" s="906"/>
      <c r="E4" s="907" t="s">
        <v>165</v>
      </c>
      <c r="F4" s="857"/>
      <c r="G4" s="87">
        <f ca="1">SUMIF($A$8:$O$1037,"使用席数×公演回数(a)",OFFSET($A$8:$O$1037,0,2))</f>
        <v>0</v>
      </c>
      <c r="H4" s="88"/>
      <c r="I4" s="80"/>
      <c r="J4" s="80"/>
      <c r="K4" s="80"/>
      <c r="L4" s="430"/>
      <c r="M4" s="80"/>
      <c r="N4" s="83"/>
      <c r="O4" s="84"/>
      <c r="P4" s="85"/>
    </row>
    <row r="5" spans="1:16" s="86" customFormat="1" ht="20.100000000000001" customHeight="1">
      <c r="A5" s="901" t="s">
        <v>164</v>
      </c>
      <c r="B5" s="902"/>
      <c r="C5" s="908">
        <f ca="1">SUMIF($A$8:$O$1037,"販売枚数(b)",OFFSET($A$8:$O$1037,0,2))</f>
        <v>0</v>
      </c>
      <c r="D5" s="909"/>
      <c r="E5" s="910" t="s">
        <v>166</v>
      </c>
      <c r="F5" s="902"/>
      <c r="G5" s="89" t="str">
        <f ca="1">IFERROR(C5/G4,"")</f>
        <v/>
      </c>
      <c r="H5" s="90"/>
      <c r="I5" s="80"/>
      <c r="J5" s="80"/>
      <c r="K5" s="80"/>
      <c r="L5" s="430"/>
      <c r="M5" s="80"/>
      <c r="N5" s="83"/>
      <c r="O5" s="84"/>
      <c r="P5" s="85"/>
    </row>
    <row r="6" spans="1:16" s="86" customFormat="1" ht="20.100000000000001" customHeight="1">
      <c r="A6" s="913" t="s">
        <v>163</v>
      </c>
      <c r="B6" s="914"/>
      <c r="C6" s="915">
        <f ca="1">SUMIF($A$8:$O$1037,"総入場者数(c)",OFFSET($A$8:$O$1037,0,2))</f>
        <v>0</v>
      </c>
      <c r="D6" s="916"/>
      <c r="E6" s="917" t="s">
        <v>167</v>
      </c>
      <c r="F6" s="914"/>
      <c r="G6" s="91" t="str">
        <f ca="1">IFERROR(C6/G4,"")</f>
        <v/>
      </c>
      <c r="H6" s="90"/>
      <c r="I6" s="80"/>
      <c r="J6" s="80"/>
      <c r="K6" s="80"/>
      <c r="L6" s="430"/>
      <c r="M6" s="80"/>
      <c r="N6" s="80"/>
      <c r="O6" s="80"/>
      <c r="P6" s="85"/>
    </row>
    <row r="7" spans="1:16" s="86" customFormat="1" ht="20.100000000000001" customHeight="1">
      <c r="A7" s="85"/>
      <c r="B7" s="85"/>
      <c r="C7" s="85"/>
      <c r="D7" s="431"/>
      <c r="E7" s="85"/>
      <c r="F7" s="85"/>
      <c r="G7" s="85">
        <v>1</v>
      </c>
      <c r="H7" s="92"/>
      <c r="I7" s="80"/>
      <c r="J7" s="80"/>
      <c r="K7" s="80"/>
      <c r="L7" s="430"/>
      <c r="M7" s="80"/>
      <c r="N7" s="83"/>
      <c r="O7" s="84">
        <v>2</v>
      </c>
      <c r="P7" s="85"/>
    </row>
    <row r="8" spans="1:16" s="86" customFormat="1" ht="20.100000000000001" customHeight="1">
      <c r="A8" s="867" t="s">
        <v>149</v>
      </c>
      <c r="B8" s="868"/>
      <c r="C8" s="890" t="str">
        <f>IF(総表!$C26="","",TEXT(総表!$C26,"yyyy/mm/dd")&amp;総表!$D26&amp;TEXT(総表!$E26,"yyyy/mm/dd"))</f>
        <v/>
      </c>
      <c r="D8" s="890"/>
      <c r="E8" s="890"/>
      <c r="F8" s="890"/>
      <c r="G8" s="891"/>
      <c r="H8" s="92"/>
      <c r="I8" s="867" t="s">
        <v>149</v>
      </c>
      <c r="J8" s="868"/>
      <c r="K8" s="890" t="str">
        <f>IF(総表!$C27="","",TEXT(総表!$C27,"yyyy/mm/dd")&amp;総表!$D27&amp;TEXT(総表!$E27,"yyyy/mm/dd"))</f>
        <v/>
      </c>
      <c r="L8" s="890"/>
      <c r="M8" s="890"/>
      <c r="N8" s="890"/>
      <c r="O8" s="891"/>
      <c r="P8" s="900" t="s">
        <v>122</v>
      </c>
    </row>
    <row r="9" spans="1:16" s="86" customFormat="1" ht="20.100000000000001" customHeight="1">
      <c r="A9" s="865" t="s">
        <v>31</v>
      </c>
      <c r="B9" s="866"/>
      <c r="C9" s="886" t="str">
        <f>IF(総表!$F26="","",総表!$F26)</f>
        <v/>
      </c>
      <c r="D9" s="886"/>
      <c r="E9" s="886"/>
      <c r="F9" s="886"/>
      <c r="G9" s="887"/>
      <c r="H9" s="92"/>
      <c r="I9" s="865" t="s">
        <v>31</v>
      </c>
      <c r="J9" s="866"/>
      <c r="K9" s="886" t="str">
        <f>IF(総表!$F27="","",総表!$F27)</f>
        <v/>
      </c>
      <c r="L9" s="886"/>
      <c r="M9" s="886"/>
      <c r="N9" s="886"/>
      <c r="O9" s="887"/>
      <c r="P9" s="900"/>
    </row>
    <row r="10" spans="1:16" s="86" customFormat="1" ht="20.100000000000001" customHeight="1">
      <c r="A10" s="860" t="s">
        <v>157</v>
      </c>
      <c r="B10" s="861"/>
      <c r="C10" s="862"/>
      <c r="D10" s="862"/>
      <c r="E10" s="878"/>
      <c r="F10" s="878"/>
      <c r="G10" s="879"/>
      <c r="H10" s="92"/>
      <c r="I10" s="860" t="s">
        <v>157</v>
      </c>
      <c r="J10" s="861"/>
      <c r="K10" s="862"/>
      <c r="L10" s="862"/>
      <c r="M10" s="878"/>
      <c r="N10" s="878"/>
      <c r="O10" s="879"/>
      <c r="P10" s="900"/>
    </row>
    <row r="11" spans="1:16" s="86" customFormat="1" ht="20.100000000000001" customHeight="1">
      <c r="A11" s="93" t="s">
        <v>154</v>
      </c>
      <c r="B11" s="872" t="s">
        <v>155</v>
      </c>
      <c r="C11" s="872"/>
      <c r="D11" s="873"/>
      <c r="E11" s="873"/>
      <c r="F11" s="94" t="s">
        <v>156</v>
      </c>
      <c r="G11" s="95"/>
      <c r="H11" s="85"/>
      <c r="I11" s="93" t="s">
        <v>154</v>
      </c>
      <c r="J11" s="872" t="s">
        <v>155</v>
      </c>
      <c r="K11" s="872"/>
      <c r="L11" s="873"/>
      <c r="M11" s="873"/>
      <c r="N11" s="94" t="s">
        <v>156</v>
      </c>
      <c r="O11" s="95"/>
      <c r="P11" s="900"/>
    </row>
    <row r="12" spans="1:16" s="86" customFormat="1" ht="20.100000000000001" customHeight="1">
      <c r="A12" s="867" t="s">
        <v>169</v>
      </c>
      <c r="B12" s="868"/>
      <c r="C12" s="874">
        <f>C10-D11-G11</f>
        <v>0</v>
      </c>
      <c r="D12" s="875"/>
      <c r="E12" s="863" t="s">
        <v>170</v>
      </c>
      <c r="F12" s="864"/>
      <c r="G12" s="96" t="str">
        <f>IF(C12*C13=0,"",C12*C13)</f>
        <v/>
      </c>
      <c r="H12" s="92"/>
      <c r="I12" s="867" t="s">
        <v>169</v>
      </c>
      <c r="J12" s="868"/>
      <c r="K12" s="874">
        <f>K10-L11-O11</f>
        <v>0</v>
      </c>
      <c r="L12" s="875"/>
      <c r="M12" s="863" t="s">
        <v>170</v>
      </c>
      <c r="N12" s="864"/>
      <c r="O12" s="96" t="str">
        <f>IF(K12*K13=0,"",K12*K13)</f>
        <v/>
      </c>
      <c r="P12" s="900"/>
    </row>
    <row r="13" spans="1:16" s="86" customFormat="1" ht="20.100000000000001" customHeight="1">
      <c r="A13" s="860" t="s">
        <v>150</v>
      </c>
      <c r="B13" s="861"/>
      <c r="C13" s="880"/>
      <c r="D13" s="881"/>
      <c r="E13" s="97"/>
      <c r="F13" s="98"/>
      <c r="G13" s="99"/>
      <c r="H13" s="92"/>
      <c r="I13" s="860" t="s">
        <v>150</v>
      </c>
      <c r="J13" s="861"/>
      <c r="K13" s="880"/>
      <c r="L13" s="881"/>
      <c r="M13" s="97"/>
      <c r="N13" s="98"/>
      <c r="O13" s="99"/>
      <c r="P13" s="900"/>
    </row>
    <row r="14" spans="1:16" s="86" customFormat="1" ht="20.100000000000001" customHeight="1">
      <c r="A14" s="871" t="s">
        <v>158</v>
      </c>
      <c r="B14" s="872"/>
      <c r="C14" s="882" t="str">
        <f>IF(G12="","",SUM(F18:F27))</f>
        <v/>
      </c>
      <c r="D14" s="882"/>
      <c r="E14" s="883" t="s">
        <v>160</v>
      </c>
      <c r="F14" s="883"/>
      <c r="G14" s="100" t="str">
        <f>IF(G12="","",C14/G12)</f>
        <v/>
      </c>
      <c r="H14" s="92"/>
      <c r="I14" s="871" t="s">
        <v>158</v>
      </c>
      <c r="J14" s="872"/>
      <c r="K14" s="882" t="str">
        <f>IF(O12="","",SUM(N18:N27))</f>
        <v/>
      </c>
      <c r="L14" s="882"/>
      <c r="M14" s="883" t="s">
        <v>160</v>
      </c>
      <c r="N14" s="883"/>
      <c r="O14" s="100" t="str">
        <f>IF(O12="","",K14/O12)</f>
        <v/>
      </c>
      <c r="P14" s="900"/>
    </row>
    <row r="15" spans="1:16" s="86" customFormat="1" ht="20.100000000000001" customHeight="1">
      <c r="A15" s="895" t="s">
        <v>159</v>
      </c>
      <c r="B15" s="896"/>
      <c r="C15" s="884" t="str">
        <f>IF(G12="","",SUM(F18:F28))</f>
        <v/>
      </c>
      <c r="D15" s="884"/>
      <c r="E15" s="885" t="s">
        <v>161</v>
      </c>
      <c r="F15" s="885"/>
      <c r="G15" s="101" t="str">
        <f>IF(G12="","",C15/G12)</f>
        <v/>
      </c>
      <c r="H15" s="92"/>
      <c r="I15" s="895" t="s">
        <v>159</v>
      </c>
      <c r="J15" s="896"/>
      <c r="K15" s="884" t="str">
        <f>IF(O12="","",SUM(N18:N28))</f>
        <v/>
      </c>
      <c r="L15" s="884"/>
      <c r="M15" s="885" t="s">
        <v>161</v>
      </c>
      <c r="N15" s="885"/>
      <c r="O15" s="101" t="str">
        <f>IF(O12="","",K15/O12)</f>
        <v/>
      </c>
      <c r="P15" s="900"/>
    </row>
    <row r="16" spans="1:16" s="86" customFormat="1" ht="20.100000000000001" customHeight="1">
      <c r="A16" s="897" t="s">
        <v>265</v>
      </c>
      <c r="B16" s="898"/>
      <c r="C16" s="898"/>
      <c r="D16" s="898"/>
      <c r="E16" s="898"/>
      <c r="F16" s="898"/>
      <c r="G16" s="899"/>
      <c r="H16" s="92"/>
      <c r="I16" s="897" t="s">
        <v>265</v>
      </c>
      <c r="J16" s="898"/>
      <c r="K16" s="898"/>
      <c r="L16" s="898"/>
      <c r="M16" s="898"/>
      <c r="N16" s="898"/>
      <c r="O16" s="899"/>
      <c r="P16" s="900"/>
    </row>
    <row r="17" spans="1:16" s="86" customFormat="1" ht="20.100000000000001" customHeight="1">
      <c r="A17" s="871" t="s">
        <v>47</v>
      </c>
      <c r="B17" s="872"/>
      <c r="C17" s="872"/>
      <c r="D17" s="432" t="s">
        <v>459</v>
      </c>
      <c r="E17" s="102" t="s">
        <v>32</v>
      </c>
      <c r="F17" s="102" t="s">
        <v>33</v>
      </c>
      <c r="G17" s="103" t="s">
        <v>34</v>
      </c>
      <c r="H17" s="92"/>
      <c r="I17" s="871" t="s">
        <v>47</v>
      </c>
      <c r="J17" s="872"/>
      <c r="K17" s="872"/>
      <c r="L17" s="432" t="s">
        <v>459</v>
      </c>
      <c r="M17" s="102" t="s">
        <v>32</v>
      </c>
      <c r="N17" s="102" t="s">
        <v>33</v>
      </c>
      <c r="O17" s="103" t="s">
        <v>34</v>
      </c>
      <c r="P17" s="900"/>
    </row>
    <row r="18" spans="1:16" s="86" customFormat="1" ht="20.100000000000001" customHeight="1">
      <c r="A18" s="888"/>
      <c r="B18" s="889"/>
      <c r="C18" s="889"/>
      <c r="D18" s="433"/>
      <c r="E18" s="104" t="s">
        <v>32</v>
      </c>
      <c r="F18" s="105"/>
      <c r="G18" s="106">
        <f>D18*F18</f>
        <v>0</v>
      </c>
      <c r="H18" s="92"/>
      <c r="I18" s="888"/>
      <c r="J18" s="889"/>
      <c r="K18" s="889"/>
      <c r="L18" s="433"/>
      <c r="M18" s="104" t="s">
        <v>32</v>
      </c>
      <c r="N18" s="105"/>
      <c r="O18" s="106">
        <f>L18*N18</f>
        <v>0</v>
      </c>
      <c r="P18" s="900"/>
    </row>
    <row r="19" spans="1:16" s="86" customFormat="1" ht="20.100000000000001" customHeight="1">
      <c r="A19" s="858"/>
      <c r="B19" s="859"/>
      <c r="C19" s="859"/>
      <c r="D19" s="434"/>
      <c r="E19" s="108" t="s">
        <v>32</v>
      </c>
      <c r="F19" s="107"/>
      <c r="G19" s="109">
        <f t="shared" ref="G19:G27" si="0">D19*F19</f>
        <v>0</v>
      </c>
      <c r="H19" s="92"/>
      <c r="I19" s="858"/>
      <c r="J19" s="859"/>
      <c r="K19" s="859"/>
      <c r="L19" s="434"/>
      <c r="M19" s="108" t="s">
        <v>32</v>
      </c>
      <c r="N19" s="107"/>
      <c r="O19" s="109">
        <f t="shared" ref="O19:O27" si="1">L19*N19</f>
        <v>0</v>
      </c>
      <c r="P19" s="900"/>
    </row>
    <row r="20" spans="1:16" s="86" customFormat="1" ht="20.100000000000001" customHeight="1">
      <c r="A20" s="858"/>
      <c r="B20" s="859"/>
      <c r="C20" s="859"/>
      <c r="D20" s="434"/>
      <c r="E20" s="108" t="s">
        <v>32</v>
      </c>
      <c r="F20" s="107"/>
      <c r="G20" s="109">
        <f t="shared" si="0"/>
        <v>0</v>
      </c>
      <c r="H20" s="92"/>
      <c r="I20" s="858"/>
      <c r="J20" s="859"/>
      <c r="K20" s="859"/>
      <c r="L20" s="434"/>
      <c r="M20" s="108" t="s">
        <v>32</v>
      </c>
      <c r="N20" s="107"/>
      <c r="O20" s="109">
        <f t="shared" si="1"/>
        <v>0</v>
      </c>
      <c r="P20" s="900"/>
    </row>
    <row r="21" spans="1:16" s="86" customFormat="1" ht="20.100000000000001" customHeight="1">
      <c r="A21" s="858"/>
      <c r="B21" s="859"/>
      <c r="C21" s="859"/>
      <c r="D21" s="434"/>
      <c r="E21" s="108" t="s">
        <v>32</v>
      </c>
      <c r="F21" s="107"/>
      <c r="G21" s="109">
        <f t="shared" si="0"/>
        <v>0</v>
      </c>
      <c r="H21" s="92"/>
      <c r="I21" s="858"/>
      <c r="J21" s="859"/>
      <c r="K21" s="859"/>
      <c r="L21" s="434"/>
      <c r="M21" s="108" t="s">
        <v>32</v>
      </c>
      <c r="N21" s="107"/>
      <c r="O21" s="109">
        <f t="shared" si="1"/>
        <v>0</v>
      </c>
      <c r="P21" s="900"/>
    </row>
    <row r="22" spans="1:16" s="86" customFormat="1" ht="20.100000000000001" customHeight="1">
      <c r="A22" s="858"/>
      <c r="B22" s="859"/>
      <c r="C22" s="859"/>
      <c r="D22" s="434"/>
      <c r="E22" s="108" t="s">
        <v>32</v>
      </c>
      <c r="F22" s="107"/>
      <c r="G22" s="109">
        <f t="shared" si="0"/>
        <v>0</v>
      </c>
      <c r="H22" s="92"/>
      <c r="I22" s="858"/>
      <c r="J22" s="859"/>
      <c r="K22" s="859"/>
      <c r="L22" s="434"/>
      <c r="M22" s="108" t="s">
        <v>32</v>
      </c>
      <c r="N22" s="107"/>
      <c r="O22" s="109">
        <f t="shared" si="1"/>
        <v>0</v>
      </c>
      <c r="P22" s="900"/>
    </row>
    <row r="23" spans="1:16" s="86" customFormat="1" ht="20.100000000000001" customHeight="1">
      <c r="A23" s="858"/>
      <c r="B23" s="859"/>
      <c r="C23" s="859"/>
      <c r="D23" s="434"/>
      <c r="E23" s="108" t="s">
        <v>32</v>
      </c>
      <c r="F23" s="107"/>
      <c r="G23" s="109">
        <f t="shared" si="0"/>
        <v>0</v>
      </c>
      <c r="H23" s="92"/>
      <c r="I23" s="858"/>
      <c r="J23" s="859"/>
      <c r="K23" s="859"/>
      <c r="L23" s="434"/>
      <c r="M23" s="108" t="s">
        <v>32</v>
      </c>
      <c r="N23" s="107"/>
      <c r="O23" s="109">
        <f t="shared" si="1"/>
        <v>0</v>
      </c>
      <c r="P23" s="900"/>
    </row>
    <row r="24" spans="1:16" s="86" customFormat="1" ht="20.100000000000001" customHeight="1">
      <c r="A24" s="858"/>
      <c r="B24" s="859"/>
      <c r="C24" s="859"/>
      <c r="D24" s="434"/>
      <c r="E24" s="108" t="s">
        <v>32</v>
      </c>
      <c r="F24" s="107"/>
      <c r="G24" s="109">
        <f t="shared" si="0"/>
        <v>0</v>
      </c>
      <c r="H24" s="92"/>
      <c r="I24" s="858"/>
      <c r="J24" s="859"/>
      <c r="K24" s="859"/>
      <c r="L24" s="434"/>
      <c r="M24" s="108" t="s">
        <v>32</v>
      </c>
      <c r="N24" s="107"/>
      <c r="O24" s="109">
        <f t="shared" si="1"/>
        <v>0</v>
      </c>
      <c r="P24" s="900"/>
    </row>
    <row r="25" spans="1:16" s="86" customFormat="1" ht="20.100000000000001" customHeight="1">
      <c r="A25" s="858"/>
      <c r="B25" s="859"/>
      <c r="C25" s="859"/>
      <c r="D25" s="434"/>
      <c r="E25" s="108" t="s">
        <v>32</v>
      </c>
      <c r="F25" s="107"/>
      <c r="G25" s="109">
        <f t="shared" si="0"/>
        <v>0</v>
      </c>
      <c r="H25" s="92"/>
      <c r="I25" s="858"/>
      <c r="J25" s="859"/>
      <c r="K25" s="859"/>
      <c r="L25" s="434"/>
      <c r="M25" s="108" t="s">
        <v>32</v>
      </c>
      <c r="N25" s="107"/>
      <c r="O25" s="109">
        <f t="shared" si="1"/>
        <v>0</v>
      </c>
      <c r="P25" s="900"/>
    </row>
    <row r="26" spans="1:16" s="86" customFormat="1" ht="20.100000000000001" customHeight="1">
      <c r="A26" s="858"/>
      <c r="B26" s="859"/>
      <c r="C26" s="859"/>
      <c r="D26" s="434"/>
      <c r="E26" s="108" t="s">
        <v>32</v>
      </c>
      <c r="F26" s="107"/>
      <c r="G26" s="109">
        <f t="shared" si="0"/>
        <v>0</v>
      </c>
      <c r="H26" s="92"/>
      <c r="I26" s="858"/>
      <c r="J26" s="859"/>
      <c r="K26" s="859"/>
      <c r="L26" s="434"/>
      <c r="M26" s="108" t="s">
        <v>32</v>
      </c>
      <c r="N26" s="107"/>
      <c r="O26" s="109">
        <f t="shared" si="1"/>
        <v>0</v>
      </c>
      <c r="P26" s="900"/>
    </row>
    <row r="27" spans="1:16" s="86" customFormat="1" ht="20.100000000000001" customHeight="1">
      <c r="A27" s="858"/>
      <c r="B27" s="859"/>
      <c r="C27" s="859"/>
      <c r="D27" s="434"/>
      <c r="E27" s="108" t="s">
        <v>32</v>
      </c>
      <c r="F27" s="107"/>
      <c r="G27" s="109">
        <f t="shared" si="0"/>
        <v>0</v>
      </c>
      <c r="H27" s="92"/>
      <c r="I27" s="858"/>
      <c r="J27" s="859"/>
      <c r="K27" s="859"/>
      <c r="L27" s="434"/>
      <c r="M27" s="108" t="s">
        <v>32</v>
      </c>
      <c r="N27" s="107"/>
      <c r="O27" s="109">
        <f t="shared" si="1"/>
        <v>0</v>
      </c>
      <c r="P27" s="900"/>
    </row>
    <row r="28" spans="1:16" s="86" customFormat="1" ht="20.100000000000001" customHeight="1">
      <c r="A28" s="892" t="s">
        <v>162</v>
      </c>
      <c r="B28" s="893"/>
      <c r="C28" s="894"/>
      <c r="D28" s="435"/>
      <c r="E28" s="110" t="s">
        <v>32</v>
      </c>
      <c r="F28" s="111"/>
      <c r="G28" s="112">
        <f>D28*F28</f>
        <v>0</v>
      </c>
      <c r="H28" s="92"/>
      <c r="I28" s="892" t="s">
        <v>162</v>
      </c>
      <c r="J28" s="893"/>
      <c r="K28" s="894"/>
      <c r="L28" s="435"/>
      <c r="M28" s="110" t="s">
        <v>32</v>
      </c>
      <c r="N28" s="111"/>
      <c r="O28" s="112">
        <f>L28*N28</f>
        <v>0</v>
      </c>
      <c r="P28" s="900"/>
    </row>
    <row r="29" spans="1:16" s="86" customFormat="1" ht="20.100000000000001" customHeight="1">
      <c r="A29" s="871" t="s">
        <v>152</v>
      </c>
      <c r="B29" s="872"/>
      <c r="C29" s="872"/>
      <c r="D29" s="872"/>
      <c r="E29" s="872"/>
      <c r="F29" s="872"/>
      <c r="G29" s="113">
        <f>SUM(G18:G28)</f>
        <v>0</v>
      </c>
      <c r="H29" s="92"/>
      <c r="I29" s="871" t="s">
        <v>152</v>
      </c>
      <c r="J29" s="872"/>
      <c r="K29" s="872"/>
      <c r="L29" s="872"/>
      <c r="M29" s="872"/>
      <c r="N29" s="872"/>
      <c r="O29" s="113">
        <f>SUM(O18:O28)</f>
        <v>0</v>
      </c>
      <c r="P29" s="75"/>
    </row>
    <row r="30" spans="1:16" s="86" customFormat="1" ht="20.100000000000001" customHeight="1">
      <c r="A30" s="856" t="s">
        <v>270</v>
      </c>
      <c r="B30" s="857"/>
      <c r="C30" s="857"/>
      <c r="D30" s="857"/>
      <c r="E30" s="857"/>
      <c r="F30" s="857"/>
      <c r="G30" s="114"/>
      <c r="H30" s="92"/>
      <c r="I30" s="856" t="s">
        <v>270</v>
      </c>
      <c r="J30" s="857"/>
      <c r="K30" s="857"/>
      <c r="L30" s="857"/>
      <c r="M30" s="857"/>
      <c r="N30" s="857"/>
      <c r="O30" s="114"/>
      <c r="P30" s="75"/>
    </row>
    <row r="31" spans="1:16" s="86" customFormat="1" ht="20.100000000000001" customHeight="1">
      <c r="A31" s="871" t="s">
        <v>153</v>
      </c>
      <c r="B31" s="872"/>
      <c r="C31" s="872"/>
      <c r="D31" s="872"/>
      <c r="E31" s="872"/>
      <c r="F31" s="872"/>
      <c r="G31" s="113">
        <f>G29+G30</f>
        <v>0</v>
      </c>
      <c r="H31" s="92"/>
      <c r="I31" s="871" t="s">
        <v>153</v>
      </c>
      <c r="J31" s="872"/>
      <c r="K31" s="872"/>
      <c r="L31" s="872"/>
      <c r="M31" s="872"/>
      <c r="N31" s="872"/>
      <c r="O31" s="113">
        <f>O29+O30</f>
        <v>0</v>
      </c>
      <c r="P31" s="75"/>
    </row>
    <row r="32" spans="1:16" s="86" customFormat="1" ht="20.100000000000001" customHeight="1">
      <c r="A32" s="80"/>
      <c r="B32" s="80"/>
      <c r="C32" s="80"/>
      <c r="D32" s="430"/>
      <c r="E32" s="80"/>
      <c r="F32" s="83"/>
      <c r="G32" s="84">
        <v>3</v>
      </c>
      <c r="H32" s="84"/>
      <c r="I32" s="80"/>
      <c r="J32" s="80"/>
      <c r="K32" s="80"/>
      <c r="L32" s="430"/>
      <c r="M32" s="80"/>
      <c r="N32" s="83"/>
      <c r="O32" s="84">
        <v>4</v>
      </c>
      <c r="P32" s="40"/>
    </row>
    <row r="33" spans="1:16" s="86" customFormat="1" ht="20.100000000000001" customHeight="1">
      <c r="A33" s="867" t="s">
        <v>149</v>
      </c>
      <c r="B33" s="868"/>
      <c r="C33" s="890" t="str">
        <f>IF(総表!$C28="","",TEXT(総表!$C28,"yyyy/mm/dd")&amp;総表!$D28&amp;TEXT(総表!$E28,"yyyy/mm/dd"))</f>
        <v/>
      </c>
      <c r="D33" s="890"/>
      <c r="E33" s="890"/>
      <c r="F33" s="890"/>
      <c r="G33" s="891"/>
      <c r="H33" s="80"/>
      <c r="I33" s="867" t="s">
        <v>149</v>
      </c>
      <c r="J33" s="868"/>
      <c r="K33" s="890" t="str">
        <f>IF(総表!$C29="","",TEXT(総表!$C29,"yyyy/mm/dd")&amp;総表!$D29&amp;TEXT(総表!$E29,"yyyy/mm/dd"))</f>
        <v/>
      </c>
      <c r="L33" s="890"/>
      <c r="M33" s="890"/>
      <c r="N33" s="890"/>
      <c r="O33" s="891"/>
      <c r="P33" s="85"/>
    </row>
    <row r="34" spans="1:16" s="86" customFormat="1" ht="20.100000000000001" customHeight="1">
      <c r="A34" s="865" t="s">
        <v>31</v>
      </c>
      <c r="B34" s="866"/>
      <c r="C34" s="886" t="str">
        <f>IF(総表!$F28="","",総表!$F28)</f>
        <v/>
      </c>
      <c r="D34" s="886"/>
      <c r="E34" s="886"/>
      <c r="F34" s="886"/>
      <c r="G34" s="887"/>
      <c r="H34" s="80"/>
      <c r="I34" s="865" t="s">
        <v>31</v>
      </c>
      <c r="J34" s="866"/>
      <c r="K34" s="886" t="str">
        <f>IF(総表!$F29="","",総表!$F29)</f>
        <v/>
      </c>
      <c r="L34" s="886"/>
      <c r="M34" s="886"/>
      <c r="N34" s="886"/>
      <c r="O34" s="887"/>
      <c r="P34" s="85"/>
    </row>
    <row r="35" spans="1:16" s="86" customFormat="1" ht="20.100000000000001" customHeight="1">
      <c r="A35" s="860" t="s">
        <v>157</v>
      </c>
      <c r="B35" s="861"/>
      <c r="C35" s="862"/>
      <c r="D35" s="862"/>
      <c r="E35" s="878"/>
      <c r="F35" s="878"/>
      <c r="G35" s="879"/>
      <c r="H35" s="80"/>
      <c r="I35" s="860" t="s">
        <v>157</v>
      </c>
      <c r="J35" s="861"/>
      <c r="K35" s="862"/>
      <c r="L35" s="862"/>
      <c r="M35" s="878"/>
      <c r="N35" s="878"/>
      <c r="O35" s="879"/>
      <c r="P35" s="85"/>
    </row>
    <row r="36" spans="1:16" s="86" customFormat="1" ht="20.100000000000001" customHeight="1">
      <c r="A36" s="93" t="s">
        <v>154</v>
      </c>
      <c r="B36" s="872" t="s">
        <v>155</v>
      </c>
      <c r="C36" s="872"/>
      <c r="D36" s="873"/>
      <c r="E36" s="873"/>
      <c r="F36" s="94" t="s">
        <v>156</v>
      </c>
      <c r="G36" s="95"/>
      <c r="H36" s="115"/>
      <c r="I36" s="93" t="s">
        <v>154</v>
      </c>
      <c r="J36" s="872" t="s">
        <v>155</v>
      </c>
      <c r="K36" s="872"/>
      <c r="L36" s="873"/>
      <c r="M36" s="873"/>
      <c r="N36" s="94" t="s">
        <v>156</v>
      </c>
      <c r="O36" s="95"/>
      <c r="P36" s="85"/>
    </row>
    <row r="37" spans="1:16" s="86" customFormat="1" ht="20.100000000000001" customHeight="1">
      <c r="A37" s="867" t="s">
        <v>169</v>
      </c>
      <c r="B37" s="868"/>
      <c r="C37" s="874">
        <f>C35-D36-G36</f>
        <v>0</v>
      </c>
      <c r="D37" s="875"/>
      <c r="E37" s="863" t="s">
        <v>170</v>
      </c>
      <c r="F37" s="864"/>
      <c r="G37" s="96" t="str">
        <f>IF(C37*C38=0,"",C37*C38)</f>
        <v/>
      </c>
      <c r="H37" s="80"/>
      <c r="I37" s="867" t="s">
        <v>169</v>
      </c>
      <c r="J37" s="868"/>
      <c r="K37" s="874">
        <f>K35-L36-O36</f>
        <v>0</v>
      </c>
      <c r="L37" s="875"/>
      <c r="M37" s="863" t="s">
        <v>170</v>
      </c>
      <c r="N37" s="864"/>
      <c r="O37" s="96" t="str">
        <f>IF(K37*K38=0,"",K37*K38)</f>
        <v/>
      </c>
      <c r="P37" s="85"/>
    </row>
    <row r="38" spans="1:16" s="86" customFormat="1" ht="20.100000000000001" customHeight="1">
      <c r="A38" s="860" t="s">
        <v>150</v>
      </c>
      <c r="B38" s="861"/>
      <c r="C38" s="880"/>
      <c r="D38" s="881"/>
      <c r="E38" s="97"/>
      <c r="F38" s="98"/>
      <c r="G38" s="99"/>
      <c r="H38" s="80"/>
      <c r="I38" s="860" t="s">
        <v>150</v>
      </c>
      <c r="J38" s="861"/>
      <c r="K38" s="880"/>
      <c r="L38" s="881"/>
      <c r="M38" s="97"/>
      <c r="N38" s="98"/>
      <c r="O38" s="99"/>
      <c r="P38" s="85"/>
    </row>
    <row r="39" spans="1:16" s="86" customFormat="1" ht="20.100000000000001" customHeight="1">
      <c r="A39" s="871" t="s">
        <v>158</v>
      </c>
      <c r="B39" s="872"/>
      <c r="C39" s="882" t="str">
        <f>IF(G37="","",SUM(F43:F52))</f>
        <v/>
      </c>
      <c r="D39" s="882"/>
      <c r="E39" s="883" t="s">
        <v>160</v>
      </c>
      <c r="F39" s="883"/>
      <c r="G39" s="100" t="str">
        <f>IF(G37="","",C39/G37)</f>
        <v/>
      </c>
      <c r="H39" s="80"/>
      <c r="I39" s="871" t="s">
        <v>158</v>
      </c>
      <c r="J39" s="872"/>
      <c r="K39" s="882" t="str">
        <f>IF(O37="","",SUM(N43:N52))</f>
        <v/>
      </c>
      <c r="L39" s="882"/>
      <c r="M39" s="883" t="s">
        <v>160</v>
      </c>
      <c r="N39" s="883"/>
      <c r="O39" s="100" t="str">
        <f>IF(O37="","",K39/O37)</f>
        <v/>
      </c>
      <c r="P39" s="85"/>
    </row>
    <row r="40" spans="1:16" s="86" customFormat="1" ht="20.100000000000001" customHeight="1">
      <c r="A40" s="895" t="s">
        <v>159</v>
      </c>
      <c r="B40" s="896"/>
      <c r="C40" s="884" t="str">
        <f>IF(G37="","",SUM(F43:F53))</f>
        <v/>
      </c>
      <c r="D40" s="884"/>
      <c r="E40" s="885" t="s">
        <v>161</v>
      </c>
      <c r="F40" s="885"/>
      <c r="G40" s="101" t="str">
        <f>IF(G37="","",C40/G37)</f>
        <v/>
      </c>
      <c r="H40" s="80"/>
      <c r="I40" s="895" t="s">
        <v>159</v>
      </c>
      <c r="J40" s="896"/>
      <c r="K40" s="884" t="str">
        <f>IF(O37="","",SUM(N43:N53))</f>
        <v/>
      </c>
      <c r="L40" s="884"/>
      <c r="M40" s="885" t="s">
        <v>161</v>
      </c>
      <c r="N40" s="885"/>
      <c r="O40" s="101" t="str">
        <f>IF(O37="","",K40/O37)</f>
        <v/>
      </c>
      <c r="P40" s="85"/>
    </row>
    <row r="41" spans="1:16" s="86" customFormat="1" ht="20.100000000000001" customHeight="1">
      <c r="A41" s="897" t="s">
        <v>265</v>
      </c>
      <c r="B41" s="898"/>
      <c r="C41" s="898"/>
      <c r="D41" s="898"/>
      <c r="E41" s="898"/>
      <c r="F41" s="898"/>
      <c r="G41" s="899"/>
      <c r="H41" s="80"/>
      <c r="I41" s="897" t="s">
        <v>265</v>
      </c>
      <c r="J41" s="898"/>
      <c r="K41" s="898"/>
      <c r="L41" s="898"/>
      <c r="M41" s="898"/>
      <c r="N41" s="898"/>
      <c r="O41" s="899"/>
      <c r="P41" s="85"/>
    </row>
    <row r="42" spans="1:16" s="86" customFormat="1" ht="20.100000000000001" customHeight="1">
      <c r="A42" s="871" t="s">
        <v>47</v>
      </c>
      <c r="B42" s="872"/>
      <c r="C42" s="872"/>
      <c r="D42" s="432" t="s">
        <v>459</v>
      </c>
      <c r="E42" s="102" t="s">
        <v>32</v>
      </c>
      <c r="F42" s="102" t="s">
        <v>33</v>
      </c>
      <c r="G42" s="103" t="s">
        <v>34</v>
      </c>
      <c r="H42" s="80"/>
      <c r="I42" s="871" t="s">
        <v>47</v>
      </c>
      <c r="J42" s="872"/>
      <c r="K42" s="872"/>
      <c r="L42" s="432" t="s">
        <v>459</v>
      </c>
      <c r="M42" s="102" t="s">
        <v>32</v>
      </c>
      <c r="N42" s="102" t="s">
        <v>33</v>
      </c>
      <c r="O42" s="103" t="s">
        <v>34</v>
      </c>
      <c r="P42" s="85"/>
    </row>
    <row r="43" spans="1:16" s="86" customFormat="1" ht="20.100000000000001" customHeight="1">
      <c r="A43" s="888"/>
      <c r="B43" s="889"/>
      <c r="C43" s="889"/>
      <c r="D43" s="433"/>
      <c r="E43" s="104" t="s">
        <v>32</v>
      </c>
      <c r="F43" s="105"/>
      <c r="G43" s="106">
        <f>D43*F43</f>
        <v>0</v>
      </c>
      <c r="H43" s="80"/>
      <c r="I43" s="888"/>
      <c r="J43" s="889"/>
      <c r="K43" s="889"/>
      <c r="L43" s="433"/>
      <c r="M43" s="104" t="s">
        <v>32</v>
      </c>
      <c r="N43" s="105"/>
      <c r="O43" s="106">
        <f>L43*N43</f>
        <v>0</v>
      </c>
      <c r="P43" s="85"/>
    </row>
    <row r="44" spans="1:16" s="86" customFormat="1" ht="20.100000000000001" customHeight="1">
      <c r="A44" s="858"/>
      <c r="B44" s="859"/>
      <c r="C44" s="859"/>
      <c r="D44" s="434"/>
      <c r="E44" s="108" t="s">
        <v>32</v>
      </c>
      <c r="F44" s="107"/>
      <c r="G44" s="109">
        <f t="shared" ref="G44:G52" si="2">D44*F44</f>
        <v>0</v>
      </c>
      <c r="H44" s="80"/>
      <c r="I44" s="858"/>
      <c r="J44" s="859"/>
      <c r="K44" s="859"/>
      <c r="L44" s="434"/>
      <c r="M44" s="108" t="s">
        <v>32</v>
      </c>
      <c r="N44" s="107"/>
      <c r="O44" s="109">
        <f t="shared" ref="O44:O52" si="3">L44*N44</f>
        <v>0</v>
      </c>
      <c r="P44" s="85"/>
    </row>
    <row r="45" spans="1:16" s="86" customFormat="1" ht="20.100000000000001" customHeight="1">
      <c r="A45" s="858"/>
      <c r="B45" s="859"/>
      <c r="C45" s="859"/>
      <c r="D45" s="434"/>
      <c r="E45" s="108" t="s">
        <v>32</v>
      </c>
      <c r="F45" s="107"/>
      <c r="G45" s="109">
        <f t="shared" si="2"/>
        <v>0</v>
      </c>
      <c r="H45" s="80"/>
      <c r="I45" s="858"/>
      <c r="J45" s="859"/>
      <c r="K45" s="859"/>
      <c r="L45" s="434"/>
      <c r="M45" s="108" t="s">
        <v>32</v>
      </c>
      <c r="N45" s="107"/>
      <c r="O45" s="109">
        <f t="shared" si="3"/>
        <v>0</v>
      </c>
      <c r="P45" s="85"/>
    </row>
    <row r="46" spans="1:16" s="86" customFormat="1" ht="20.100000000000001" customHeight="1">
      <c r="A46" s="858"/>
      <c r="B46" s="859"/>
      <c r="C46" s="859"/>
      <c r="D46" s="434"/>
      <c r="E46" s="108" t="s">
        <v>32</v>
      </c>
      <c r="F46" s="107"/>
      <c r="G46" s="109">
        <f t="shared" si="2"/>
        <v>0</v>
      </c>
      <c r="H46" s="80"/>
      <c r="I46" s="858"/>
      <c r="J46" s="859"/>
      <c r="K46" s="859"/>
      <c r="L46" s="434"/>
      <c r="M46" s="108" t="s">
        <v>32</v>
      </c>
      <c r="N46" s="107"/>
      <c r="O46" s="109">
        <f t="shared" si="3"/>
        <v>0</v>
      </c>
      <c r="P46" s="85"/>
    </row>
    <row r="47" spans="1:16" s="86" customFormat="1" ht="20.100000000000001" customHeight="1">
      <c r="A47" s="858"/>
      <c r="B47" s="859"/>
      <c r="C47" s="859"/>
      <c r="D47" s="434"/>
      <c r="E47" s="108" t="s">
        <v>32</v>
      </c>
      <c r="F47" s="107"/>
      <c r="G47" s="109">
        <f t="shared" si="2"/>
        <v>0</v>
      </c>
      <c r="H47" s="80"/>
      <c r="I47" s="858"/>
      <c r="J47" s="859"/>
      <c r="K47" s="859"/>
      <c r="L47" s="434"/>
      <c r="M47" s="108" t="s">
        <v>32</v>
      </c>
      <c r="N47" s="107"/>
      <c r="O47" s="109">
        <f t="shared" si="3"/>
        <v>0</v>
      </c>
      <c r="P47" s="85"/>
    </row>
    <row r="48" spans="1:16" s="86" customFormat="1" ht="20.100000000000001" customHeight="1">
      <c r="A48" s="858"/>
      <c r="B48" s="859"/>
      <c r="C48" s="859"/>
      <c r="D48" s="434"/>
      <c r="E48" s="108" t="s">
        <v>32</v>
      </c>
      <c r="F48" s="107"/>
      <c r="G48" s="109">
        <f t="shared" si="2"/>
        <v>0</v>
      </c>
      <c r="H48" s="80"/>
      <c r="I48" s="858"/>
      <c r="J48" s="859"/>
      <c r="K48" s="859"/>
      <c r="L48" s="434"/>
      <c r="M48" s="108" t="s">
        <v>32</v>
      </c>
      <c r="N48" s="107"/>
      <c r="O48" s="109">
        <f t="shared" si="3"/>
        <v>0</v>
      </c>
      <c r="P48" s="85"/>
    </row>
    <row r="49" spans="1:16" s="86" customFormat="1" ht="20.100000000000001" customHeight="1">
      <c r="A49" s="858"/>
      <c r="B49" s="859"/>
      <c r="C49" s="859"/>
      <c r="D49" s="434"/>
      <c r="E49" s="108" t="s">
        <v>32</v>
      </c>
      <c r="F49" s="107"/>
      <c r="G49" s="109">
        <f t="shared" si="2"/>
        <v>0</v>
      </c>
      <c r="H49" s="80"/>
      <c r="I49" s="858"/>
      <c r="J49" s="859"/>
      <c r="K49" s="859"/>
      <c r="L49" s="434"/>
      <c r="M49" s="108" t="s">
        <v>32</v>
      </c>
      <c r="N49" s="107"/>
      <c r="O49" s="109">
        <f t="shared" si="3"/>
        <v>0</v>
      </c>
      <c r="P49" s="85"/>
    </row>
    <row r="50" spans="1:16" s="86" customFormat="1" ht="20.100000000000001" customHeight="1">
      <c r="A50" s="858"/>
      <c r="B50" s="859"/>
      <c r="C50" s="859"/>
      <c r="D50" s="434"/>
      <c r="E50" s="108" t="s">
        <v>32</v>
      </c>
      <c r="F50" s="107"/>
      <c r="G50" s="109">
        <f t="shared" si="2"/>
        <v>0</v>
      </c>
      <c r="H50" s="80"/>
      <c r="I50" s="858"/>
      <c r="J50" s="859"/>
      <c r="K50" s="859"/>
      <c r="L50" s="434"/>
      <c r="M50" s="108" t="s">
        <v>32</v>
      </c>
      <c r="N50" s="107"/>
      <c r="O50" s="109">
        <f t="shared" si="3"/>
        <v>0</v>
      </c>
      <c r="P50" s="85"/>
    </row>
    <row r="51" spans="1:16" s="86" customFormat="1" ht="20.100000000000001" customHeight="1">
      <c r="A51" s="858"/>
      <c r="B51" s="859"/>
      <c r="C51" s="859"/>
      <c r="D51" s="434"/>
      <c r="E51" s="108" t="s">
        <v>32</v>
      </c>
      <c r="F51" s="107"/>
      <c r="G51" s="109">
        <f t="shared" si="2"/>
        <v>0</v>
      </c>
      <c r="H51" s="80"/>
      <c r="I51" s="858"/>
      <c r="J51" s="859"/>
      <c r="K51" s="859"/>
      <c r="L51" s="434"/>
      <c r="M51" s="108" t="s">
        <v>32</v>
      </c>
      <c r="N51" s="107"/>
      <c r="O51" s="109">
        <f t="shared" si="3"/>
        <v>0</v>
      </c>
      <c r="P51" s="85"/>
    </row>
    <row r="52" spans="1:16" s="86" customFormat="1" ht="20.100000000000001" customHeight="1">
      <c r="A52" s="858"/>
      <c r="B52" s="859"/>
      <c r="C52" s="859"/>
      <c r="D52" s="434"/>
      <c r="E52" s="108" t="s">
        <v>32</v>
      </c>
      <c r="F52" s="107"/>
      <c r="G52" s="109">
        <f t="shared" si="2"/>
        <v>0</v>
      </c>
      <c r="H52" s="80"/>
      <c r="I52" s="858"/>
      <c r="J52" s="859"/>
      <c r="K52" s="859"/>
      <c r="L52" s="434"/>
      <c r="M52" s="108" t="s">
        <v>32</v>
      </c>
      <c r="N52" s="107"/>
      <c r="O52" s="109">
        <f t="shared" si="3"/>
        <v>0</v>
      </c>
      <c r="P52" s="85"/>
    </row>
    <row r="53" spans="1:16" s="86" customFormat="1" ht="20.100000000000001" customHeight="1">
      <c r="A53" s="892" t="s">
        <v>162</v>
      </c>
      <c r="B53" s="893"/>
      <c r="C53" s="894"/>
      <c r="D53" s="435"/>
      <c r="E53" s="110" t="s">
        <v>32</v>
      </c>
      <c r="F53" s="111"/>
      <c r="G53" s="112">
        <f>D53*F53</f>
        <v>0</v>
      </c>
      <c r="H53" s="80"/>
      <c r="I53" s="892" t="s">
        <v>162</v>
      </c>
      <c r="J53" s="893"/>
      <c r="K53" s="894"/>
      <c r="L53" s="435"/>
      <c r="M53" s="110" t="s">
        <v>32</v>
      </c>
      <c r="N53" s="111"/>
      <c r="O53" s="112">
        <f>L53*N53</f>
        <v>0</v>
      </c>
      <c r="P53" s="85"/>
    </row>
    <row r="54" spans="1:16" s="86" customFormat="1" ht="20.100000000000001" customHeight="1">
      <c r="A54" s="871" t="s">
        <v>152</v>
      </c>
      <c r="B54" s="872"/>
      <c r="C54" s="872"/>
      <c r="D54" s="872"/>
      <c r="E54" s="872"/>
      <c r="F54" s="872"/>
      <c r="G54" s="113">
        <f>SUM(G43:G53)</f>
        <v>0</v>
      </c>
      <c r="H54" s="80"/>
      <c r="I54" s="871" t="s">
        <v>152</v>
      </c>
      <c r="J54" s="872"/>
      <c r="K54" s="872"/>
      <c r="L54" s="872"/>
      <c r="M54" s="872"/>
      <c r="N54" s="872"/>
      <c r="O54" s="113">
        <f>SUM(O43:O53)</f>
        <v>0</v>
      </c>
      <c r="P54" s="85"/>
    </row>
    <row r="55" spans="1:16" s="86" customFormat="1" ht="20.100000000000001" customHeight="1">
      <c r="A55" s="856" t="s">
        <v>270</v>
      </c>
      <c r="B55" s="857"/>
      <c r="C55" s="857"/>
      <c r="D55" s="857"/>
      <c r="E55" s="857"/>
      <c r="F55" s="857"/>
      <c r="G55" s="114"/>
      <c r="H55" s="80"/>
      <c r="I55" s="856" t="s">
        <v>270</v>
      </c>
      <c r="J55" s="857"/>
      <c r="K55" s="857"/>
      <c r="L55" s="857"/>
      <c r="M55" s="857"/>
      <c r="N55" s="857"/>
      <c r="O55" s="114"/>
      <c r="P55" s="85"/>
    </row>
    <row r="56" spans="1:16" s="86" customFormat="1" ht="20.100000000000001" customHeight="1">
      <c r="A56" s="871" t="s">
        <v>153</v>
      </c>
      <c r="B56" s="872"/>
      <c r="C56" s="872"/>
      <c r="D56" s="872"/>
      <c r="E56" s="872"/>
      <c r="F56" s="872"/>
      <c r="G56" s="113">
        <f>G54+G55</f>
        <v>0</v>
      </c>
      <c r="H56" s="80"/>
      <c r="I56" s="871" t="s">
        <v>153</v>
      </c>
      <c r="J56" s="872"/>
      <c r="K56" s="872"/>
      <c r="L56" s="872"/>
      <c r="M56" s="872"/>
      <c r="N56" s="872"/>
      <c r="O56" s="113">
        <f>O54+O55</f>
        <v>0</v>
      </c>
      <c r="P56" s="85"/>
    </row>
    <row r="57" spans="1:16" s="86" customFormat="1" ht="20.100000000000001" customHeight="1">
      <c r="A57" s="115"/>
      <c r="B57" s="115"/>
      <c r="C57" s="115"/>
      <c r="D57" s="436"/>
      <c r="E57" s="115"/>
      <c r="F57" s="115"/>
      <c r="G57" s="158">
        <v>5</v>
      </c>
      <c r="H57" s="115"/>
      <c r="I57" s="115"/>
      <c r="J57" s="115"/>
      <c r="K57" s="115"/>
      <c r="L57" s="436"/>
      <c r="M57" s="115"/>
      <c r="N57" s="115"/>
      <c r="O57" s="158">
        <v>6</v>
      </c>
      <c r="P57" s="85"/>
    </row>
    <row r="58" spans="1:16" s="86" customFormat="1" ht="20.100000000000001" customHeight="1">
      <c r="A58" s="867" t="s">
        <v>149</v>
      </c>
      <c r="B58" s="868"/>
      <c r="C58" s="890" t="str">
        <f>IF(総表!$C30="","",TEXT(総表!$C30,"yyyy/mm/dd")&amp;総表!$D30&amp;TEXT(総表!$E30,"yyyy/mm/dd"))</f>
        <v/>
      </c>
      <c r="D58" s="890"/>
      <c r="E58" s="890"/>
      <c r="F58" s="890"/>
      <c r="G58" s="891"/>
      <c r="H58" s="80"/>
      <c r="I58" s="867" t="s">
        <v>149</v>
      </c>
      <c r="J58" s="868"/>
      <c r="K58" s="890" t="str">
        <f>IF(総表!$C31="","",TEXT(総表!$C31,"yyyy/mm/dd")&amp;総表!$D31&amp;TEXT(総表!$E31,"yyyy/mm/dd"))</f>
        <v/>
      </c>
      <c r="L58" s="890"/>
      <c r="M58" s="890"/>
      <c r="N58" s="890"/>
      <c r="O58" s="891"/>
      <c r="P58" s="85"/>
    </row>
    <row r="59" spans="1:16" s="86" customFormat="1" ht="20.100000000000001" customHeight="1">
      <c r="A59" s="865" t="s">
        <v>31</v>
      </c>
      <c r="B59" s="866"/>
      <c r="C59" s="886" t="str">
        <f>IF(総表!$F30="","",総表!$F30)</f>
        <v/>
      </c>
      <c r="D59" s="886"/>
      <c r="E59" s="886"/>
      <c r="F59" s="886"/>
      <c r="G59" s="887"/>
      <c r="H59" s="80"/>
      <c r="I59" s="865" t="s">
        <v>31</v>
      </c>
      <c r="J59" s="866"/>
      <c r="K59" s="886" t="str">
        <f>IF(総表!$F31="","",総表!$F31)</f>
        <v/>
      </c>
      <c r="L59" s="886"/>
      <c r="M59" s="886"/>
      <c r="N59" s="886"/>
      <c r="O59" s="887"/>
      <c r="P59" s="85"/>
    </row>
    <row r="60" spans="1:16" s="86" customFormat="1" ht="20.100000000000001" customHeight="1">
      <c r="A60" s="860" t="s">
        <v>157</v>
      </c>
      <c r="B60" s="861"/>
      <c r="C60" s="862"/>
      <c r="D60" s="862"/>
      <c r="E60" s="878"/>
      <c r="F60" s="878"/>
      <c r="G60" s="879"/>
      <c r="H60" s="80"/>
      <c r="I60" s="860" t="s">
        <v>157</v>
      </c>
      <c r="J60" s="861"/>
      <c r="K60" s="862"/>
      <c r="L60" s="862"/>
      <c r="M60" s="878"/>
      <c r="N60" s="878"/>
      <c r="O60" s="879"/>
      <c r="P60" s="85"/>
    </row>
    <row r="61" spans="1:16" s="86" customFormat="1" ht="20.100000000000001" customHeight="1">
      <c r="A61" s="93" t="s">
        <v>154</v>
      </c>
      <c r="B61" s="872" t="s">
        <v>155</v>
      </c>
      <c r="C61" s="872"/>
      <c r="D61" s="873"/>
      <c r="E61" s="873"/>
      <c r="F61" s="94" t="s">
        <v>156</v>
      </c>
      <c r="G61" s="95"/>
      <c r="H61" s="115"/>
      <c r="I61" s="93" t="s">
        <v>154</v>
      </c>
      <c r="J61" s="872" t="s">
        <v>155</v>
      </c>
      <c r="K61" s="872"/>
      <c r="L61" s="873"/>
      <c r="M61" s="873"/>
      <c r="N61" s="94" t="s">
        <v>156</v>
      </c>
      <c r="O61" s="95"/>
      <c r="P61" s="85"/>
    </row>
    <row r="62" spans="1:16" s="86" customFormat="1" ht="20.100000000000001" customHeight="1">
      <c r="A62" s="867" t="s">
        <v>169</v>
      </c>
      <c r="B62" s="868"/>
      <c r="C62" s="874">
        <f>C60-D61-G61</f>
        <v>0</v>
      </c>
      <c r="D62" s="875"/>
      <c r="E62" s="863" t="s">
        <v>170</v>
      </c>
      <c r="F62" s="864"/>
      <c r="G62" s="96" t="str">
        <f>IF(C62*C63=0,"",C62*C63)</f>
        <v/>
      </c>
      <c r="H62" s="80"/>
      <c r="I62" s="867" t="s">
        <v>169</v>
      </c>
      <c r="J62" s="868"/>
      <c r="K62" s="874">
        <f>K60-L61-O61</f>
        <v>0</v>
      </c>
      <c r="L62" s="875"/>
      <c r="M62" s="863" t="s">
        <v>170</v>
      </c>
      <c r="N62" s="864"/>
      <c r="O62" s="96" t="str">
        <f>IF(K62*K63=0,"",K62*K63)</f>
        <v/>
      </c>
      <c r="P62" s="85"/>
    </row>
    <row r="63" spans="1:16" s="86" customFormat="1" ht="20.100000000000001" customHeight="1">
      <c r="A63" s="860" t="s">
        <v>150</v>
      </c>
      <c r="B63" s="861"/>
      <c r="C63" s="880"/>
      <c r="D63" s="881"/>
      <c r="E63" s="97"/>
      <c r="F63" s="98"/>
      <c r="G63" s="99"/>
      <c r="H63" s="80"/>
      <c r="I63" s="860" t="s">
        <v>150</v>
      </c>
      <c r="J63" s="861"/>
      <c r="K63" s="880"/>
      <c r="L63" s="881"/>
      <c r="M63" s="97"/>
      <c r="N63" s="98"/>
      <c r="O63" s="99"/>
      <c r="P63" s="85"/>
    </row>
    <row r="64" spans="1:16" s="86" customFormat="1" ht="20.100000000000001" customHeight="1">
      <c r="A64" s="871" t="s">
        <v>158</v>
      </c>
      <c r="B64" s="872"/>
      <c r="C64" s="882" t="str">
        <f>IF(G62="","",SUM(F68:F77))</f>
        <v/>
      </c>
      <c r="D64" s="882"/>
      <c r="E64" s="883" t="s">
        <v>160</v>
      </c>
      <c r="F64" s="883"/>
      <c r="G64" s="100" t="str">
        <f>IF(G62="","",C64/G62)</f>
        <v/>
      </c>
      <c r="H64" s="80"/>
      <c r="I64" s="871" t="s">
        <v>158</v>
      </c>
      <c r="J64" s="872"/>
      <c r="K64" s="882" t="str">
        <f>IF(O62="","",SUM(N68:N77))</f>
        <v/>
      </c>
      <c r="L64" s="882"/>
      <c r="M64" s="883" t="s">
        <v>160</v>
      </c>
      <c r="N64" s="883"/>
      <c r="O64" s="100" t="str">
        <f>IF(O62="","",K64/O62)</f>
        <v/>
      </c>
      <c r="P64" s="85"/>
    </row>
    <row r="65" spans="1:16" s="86" customFormat="1" ht="20.100000000000001" customHeight="1">
      <c r="A65" s="895" t="s">
        <v>159</v>
      </c>
      <c r="B65" s="896"/>
      <c r="C65" s="884" t="str">
        <f>IF(G62="","",SUM(F68:F78))</f>
        <v/>
      </c>
      <c r="D65" s="884"/>
      <c r="E65" s="885" t="s">
        <v>161</v>
      </c>
      <c r="F65" s="885"/>
      <c r="G65" s="101" t="str">
        <f>IF(G62="","",C65/G62)</f>
        <v/>
      </c>
      <c r="H65" s="80"/>
      <c r="I65" s="895" t="s">
        <v>159</v>
      </c>
      <c r="J65" s="896"/>
      <c r="K65" s="884" t="str">
        <f>IF(O62="","",SUM(N68:N78))</f>
        <v/>
      </c>
      <c r="L65" s="884"/>
      <c r="M65" s="885" t="s">
        <v>161</v>
      </c>
      <c r="N65" s="885"/>
      <c r="O65" s="101" t="str">
        <f>IF(O62="","",K65/O62)</f>
        <v/>
      </c>
      <c r="P65" s="85"/>
    </row>
    <row r="66" spans="1:16" s="86" customFormat="1" ht="20.100000000000001" customHeight="1">
      <c r="A66" s="897" t="s">
        <v>265</v>
      </c>
      <c r="B66" s="898"/>
      <c r="C66" s="898"/>
      <c r="D66" s="898"/>
      <c r="E66" s="898"/>
      <c r="F66" s="898"/>
      <c r="G66" s="899"/>
      <c r="H66" s="80"/>
      <c r="I66" s="897" t="s">
        <v>265</v>
      </c>
      <c r="J66" s="898"/>
      <c r="K66" s="898"/>
      <c r="L66" s="898"/>
      <c r="M66" s="898"/>
      <c r="N66" s="898"/>
      <c r="O66" s="899"/>
      <c r="P66" s="85"/>
    </row>
    <row r="67" spans="1:16" s="86" customFormat="1" ht="20.100000000000001" customHeight="1">
      <c r="A67" s="871" t="s">
        <v>47</v>
      </c>
      <c r="B67" s="872"/>
      <c r="C67" s="872"/>
      <c r="D67" s="432" t="s">
        <v>459</v>
      </c>
      <c r="E67" s="102" t="s">
        <v>32</v>
      </c>
      <c r="F67" s="102" t="s">
        <v>33</v>
      </c>
      <c r="G67" s="103" t="s">
        <v>34</v>
      </c>
      <c r="H67" s="80"/>
      <c r="I67" s="871" t="s">
        <v>47</v>
      </c>
      <c r="J67" s="872"/>
      <c r="K67" s="872"/>
      <c r="L67" s="432" t="s">
        <v>459</v>
      </c>
      <c r="M67" s="102" t="s">
        <v>32</v>
      </c>
      <c r="N67" s="102" t="s">
        <v>33</v>
      </c>
      <c r="O67" s="103" t="s">
        <v>34</v>
      </c>
      <c r="P67" s="85"/>
    </row>
    <row r="68" spans="1:16" s="86" customFormat="1" ht="20.100000000000001" customHeight="1">
      <c r="A68" s="888"/>
      <c r="B68" s="889"/>
      <c r="C68" s="889"/>
      <c r="D68" s="433"/>
      <c r="E68" s="104" t="s">
        <v>32</v>
      </c>
      <c r="F68" s="105"/>
      <c r="G68" s="106">
        <f>D68*F68</f>
        <v>0</v>
      </c>
      <c r="H68" s="80"/>
      <c r="I68" s="888"/>
      <c r="J68" s="889"/>
      <c r="K68" s="889"/>
      <c r="L68" s="433"/>
      <c r="M68" s="104" t="s">
        <v>32</v>
      </c>
      <c r="N68" s="105"/>
      <c r="O68" s="106">
        <f>L68*N68</f>
        <v>0</v>
      </c>
      <c r="P68" s="85"/>
    </row>
    <row r="69" spans="1:16" s="86" customFormat="1" ht="20.100000000000001" customHeight="1">
      <c r="A69" s="858"/>
      <c r="B69" s="859"/>
      <c r="C69" s="859"/>
      <c r="D69" s="434"/>
      <c r="E69" s="108" t="s">
        <v>32</v>
      </c>
      <c r="F69" s="107"/>
      <c r="G69" s="109">
        <f t="shared" ref="G69:G77" si="4">D69*F69</f>
        <v>0</v>
      </c>
      <c r="H69" s="80"/>
      <c r="I69" s="858"/>
      <c r="J69" s="859"/>
      <c r="K69" s="859"/>
      <c r="L69" s="434"/>
      <c r="M69" s="108" t="s">
        <v>32</v>
      </c>
      <c r="N69" s="107"/>
      <c r="O69" s="109">
        <f t="shared" ref="O69:O77" si="5">L69*N69</f>
        <v>0</v>
      </c>
      <c r="P69" s="85"/>
    </row>
    <row r="70" spans="1:16" s="86" customFormat="1" ht="20.100000000000001" customHeight="1">
      <c r="A70" s="858"/>
      <c r="B70" s="859"/>
      <c r="C70" s="859"/>
      <c r="D70" s="434"/>
      <c r="E70" s="108" t="s">
        <v>32</v>
      </c>
      <c r="F70" s="107"/>
      <c r="G70" s="109">
        <f t="shared" si="4"/>
        <v>0</v>
      </c>
      <c r="H70" s="80"/>
      <c r="I70" s="858"/>
      <c r="J70" s="859"/>
      <c r="K70" s="859"/>
      <c r="L70" s="434"/>
      <c r="M70" s="108" t="s">
        <v>32</v>
      </c>
      <c r="N70" s="107"/>
      <c r="O70" s="109">
        <f t="shared" si="5"/>
        <v>0</v>
      </c>
      <c r="P70" s="85"/>
    </row>
    <row r="71" spans="1:16" s="86" customFormat="1" ht="20.100000000000001" customHeight="1">
      <c r="A71" s="858"/>
      <c r="B71" s="859"/>
      <c r="C71" s="859"/>
      <c r="D71" s="434"/>
      <c r="E71" s="108" t="s">
        <v>32</v>
      </c>
      <c r="F71" s="107"/>
      <c r="G71" s="109">
        <f t="shared" si="4"/>
        <v>0</v>
      </c>
      <c r="H71" s="80"/>
      <c r="I71" s="858"/>
      <c r="J71" s="859"/>
      <c r="K71" s="859"/>
      <c r="L71" s="434"/>
      <c r="M71" s="108" t="s">
        <v>32</v>
      </c>
      <c r="N71" s="107"/>
      <c r="O71" s="109">
        <f t="shared" si="5"/>
        <v>0</v>
      </c>
      <c r="P71" s="85"/>
    </row>
    <row r="72" spans="1:16" s="86" customFormat="1" ht="20.100000000000001" customHeight="1">
      <c r="A72" s="858"/>
      <c r="B72" s="859"/>
      <c r="C72" s="859"/>
      <c r="D72" s="434"/>
      <c r="E72" s="108" t="s">
        <v>32</v>
      </c>
      <c r="F72" s="107"/>
      <c r="G72" s="109">
        <f t="shared" si="4"/>
        <v>0</v>
      </c>
      <c r="H72" s="80"/>
      <c r="I72" s="858"/>
      <c r="J72" s="859"/>
      <c r="K72" s="859"/>
      <c r="L72" s="434"/>
      <c r="M72" s="108" t="s">
        <v>32</v>
      </c>
      <c r="N72" s="107"/>
      <c r="O72" s="109">
        <f t="shared" si="5"/>
        <v>0</v>
      </c>
      <c r="P72" s="85"/>
    </row>
    <row r="73" spans="1:16" s="86" customFormat="1" ht="20.100000000000001" customHeight="1">
      <c r="A73" s="858"/>
      <c r="B73" s="859"/>
      <c r="C73" s="859"/>
      <c r="D73" s="434"/>
      <c r="E73" s="108" t="s">
        <v>32</v>
      </c>
      <c r="F73" s="107"/>
      <c r="G73" s="109">
        <f t="shared" si="4"/>
        <v>0</v>
      </c>
      <c r="H73" s="80"/>
      <c r="I73" s="858"/>
      <c r="J73" s="859"/>
      <c r="K73" s="859"/>
      <c r="L73" s="434"/>
      <c r="M73" s="108" t="s">
        <v>32</v>
      </c>
      <c r="N73" s="107"/>
      <c r="O73" s="109">
        <f t="shared" si="5"/>
        <v>0</v>
      </c>
      <c r="P73" s="85"/>
    </row>
    <row r="74" spans="1:16" s="86" customFormat="1" ht="20.100000000000001" customHeight="1">
      <c r="A74" s="858"/>
      <c r="B74" s="859"/>
      <c r="C74" s="859"/>
      <c r="D74" s="434"/>
      <c r="E74" s="108" t="s">
        <v>32</v>
      </c>
      <c r="F74" s="107"/>
      <c r="G74" s="109">
        <f t="shared" si="4"/>
        <v>0</v>
      </c>
      <c r="H74" s="80"/>
      <c r="I74" s="858"/>
      <c r="J74" s="859"/>
      <c r="K74" s="859"/>
      <c r="L74" s="434"/>
      <c r="M74" s="108" t="s">
        <v>32</v>
      </c>
      <c r="N74" s="107"/>
      <c r="O74" s="109">
        <f t="shared" si="5"/>
        <v>0</v>
      </c>
      <c r="P74" s="85"/>
    </row>
    <row r="75" spans="1:16" s="86" customFormat="1" ht="20.100000000000001" customHeight="1">
      <c r="A75" s="858"/>
      <c r="B75" s="859"/>
      <c r="C75" s="859"/>
      <c r="D75" s="434"/>
      <c r="E75" s="108" t="s">
        <v>32</v>
      </c>
      <c r="F75" s="107"/>
      <c r="G75" s="109">
        <f t="shared" si="4"/>
        <v>0</v>
      </c>
      <c r="H75" s="80"/>
      <c r="I75" s="858"/>
      <c r="J75" s="859"/>
      <c r="K75" s="859"/>
      <c r="L75" s="434"/>
      <c r="M75" s="108" t="s">
        <v>32</v>
      </c>
      <c r="N75" s="107"/>
      <c r="O75" s="109">
        <f t="shared" si="5"/>
        <v>0</v>
      </c>
      <c r="P75" s="85"/>
    </row>
    <row r="76" spans="1:16" s="86" customFormat="1" ht="20.100000000000001" customHeight="1">
      <c r="A76" s="858"/>
      <c r="B76" s="859"/>
      <c r="C76" s="859"/>
      <c r="D76" s="434"/>
      <c r="E76" s="108" t="s">
        <v>32</v>
      </c>
      <c r="F76" s="107"/>
      <c r="G76" s="109">
        <f t="shared" si="4"/>
        <v>0</v>
      </c>
      <c r="H76" s="80"/>
      <c r="I76" s="858"/>
      <c r="J76" s="859"/>
      <c r="K76" s="859"/>
      <c r="L76" s="434"/>
      <c r="M76" s="108" t="s">
        <v>32</v>
      </c>
      <c r="N76" s="107"/>
      <c r="O76" s="109">
        <f t="shared" si="5"/>
        <v>0</v>
      </c>
      <c r="P76" s="85"/>
    </row>
    <row r="77" spans="1:16" s="86" customFormat="1" ht="20.100000000000001" customHeight="1">
      <c r="A77" s="858"/>
      <c r="B77" s="859"/>
      <c r="C77" s="859"/>
      <c r="D77" s="434"/>
      <c r="E77" s="108" t="s">
        <v>32</v>
      </c>
      <c r="F77" s="107"/>
      <c r="G77" s="109">
        <f t="shared" si="4"/>
        <v>0</v>
      </c>
      <c r="H77" s="80"/>
      <c r="I77" s="858"/>
      <c r="J77" s="859"/>
      <c r="K77" s="859"/>
      <c r="L77" s="434"/>
      <c r="M77" s="108" t="s">
        <v>32</v>
      </c>
      <c r="N77" s="107"/>
      <c r="O77" s="109">
        <f t="shared" si="5"/>
        <v>0</v>
      </c>
      <c r="P77" s="85"/>
    </row>
    <row r="78" spans="1:16" s="86" customFormat="1" ht="20.100000000000001" customHeight="1">
      <c r="A78" s="892" t="s">
        <v>162</v>
      </c>
      <c r="B78" s="893"/>
      <c r="C78" s="894"/>
      <c r="D78" s="435"/>
      <c r="E78" s="110" t="s">
        <v>32</v>
      </c>
      <c r="F78" s="111"/>
      <c r="G78" s="112">
        <f>D78*F78</f>
        <v>0</v>
      </c>
      <c r="H78" s="80"/>
      <c r="I78" s="892" t="s">
        <v>162</v>
      </c>
      <c r="J78" s="893"/>
      <c r="K78" s="894"/>
      <c r="L78" s="435"/>
      <c r="M78" s="110" t="s">
        <v>32</v>
      </c>
      <c r="N78" s="111"/>
      <c r="O78" s="112">
        <f>L78*N78</f>
        <v>0</v>
      </c>
      <c r="P78" s="85"/>
    </row>
    <row r="79" spans="1:16" s="86" customFormat="1" ht="20.100000000000001" customHeight="1">
      <c r="A79" s="871" t="s">
        <v>152</v>
      </c>
      <c r="B79" s="872"/>
      <c r="C79" s="872"/>
      <c r="D79" s="872"/>
      <c r="E79" s="872"/>
      <c r="F79" s="872"/>
      <c r="G79" s="113">
        <f>SUM(G68:G78)</f>
        <v>0</v>
      </c>
      <c r="H79" s="80"/>
      <c r="I79" s="871" t="s">
        <v>152</v>
      </c>
      <c r="J79" s="872"/>
      <c r="K79" s="872"/>
      <c r="L79" s="872"/>
      <c r="M79" s="872"/>
      <c r="N79" s="872"/>
      <c r="O79" s="113">
        <f>SUM(O68:O78)</f>
        <v>0</v>
      </c>
      <c r="P79" s="85"/>
    </row>
    <row r="80" spans="1:16" s="86" customFormat="1" ht="20.100000000000001" customHeight="1">
      <c r="A80" s="856" t="s">
        <v>270</v>
      </c>
      <c r="B80" s="857"/>
      <c r="C80" s="857"/>
      <c r="D80" s="857"/>
      <c r="E80" s="857"/>
      <c r="F80" s="857"/>
      <c r="G80" s="114"/>
      <c r="H80" s="80"/>
      <c r="I80" s="856" t="s">
        <v>270</v>
      </c>
      <c r="J80" s="857"/>
      <c r="K80" s="857"/>
      <c r="L80" s="857"/>
      <c r="M80" s="857"/>
      <c r="N80" s="857"/>
      <c r="O80" s="114"/>
      <c r="P80" s="85"/>
    </row>
    <row r="81" spans="1:16" s="86" customFormat="1" ht="20.100000000000001" customHeight="1">
      <c r="A81" s="871" t="s">
        <v>153</v>
      </c>
      <c r="B81" s="872"/>
      <c r="C81" s="872"/>
      <c r="D81" s="872"/>
      <c r="E81" s="872"/>
      <c r="F81" s="872"/>
      <c r="G81" s="113">
        <f>G79+G80</f>
        <v>0</v>
      </c>
      <c r="H81" s="80"/>
      <c r="I81" s="871" t="s">
        <v>153</v>
      </c>
      <c r="J81" s="872"/>
      <c r="K81" s="872"/>
      <c r="L81" s="872"/>
      <c r="M81" s="872"/>
      <c r="N81" s="872"/>
      <c r="O81" s="113">
        <f>O79+O80</f>
        <v>0</v>
      </c>
      <c r="P81" s="85"/>
    </row>
    <row r="82" spans="1:16" s="86" customFormat="1" ht="20.100000000000001" customHeight="1">
      <c r="A82" s="115"/>
      <c r="B82" s="115"/>
      <c r="C82" s="115"/>
      <c r="D82" s="436"/>
      <c r="E82" s="115"/>
      <c r="F82" s="115"/>
      <c r="G82" s="158">
        <v>7</v>
      </c>
      <c r="H82" s="115"/>
      <c r="I82" s="115"/>
      <c r="J82" s="115"/>
      <c r="K82" s="115"/>
      <c r="L82" s="436"/>
      <c r="M82" s="115"/>
      <c r="N82" s="115"/>
      <c r="O82" s="158">
        <v>8</v>
      </c>
      <c r="P82" s="85"/>
    </row>
    <row r="83" spans="1:16" s="86" customFormat="1" ht="20.100000000000001" customHeight="1">
      <c r="A83" s="867" t="s">
        <v>149</v>
      </c>
      <c r="B83" s="868"/>
      <c r="C83" s="890" t="str">
        <f>IF(総表!$C32="","",TEXT(総表!$C32,"yyyy/mm/dd")&amp;総表!$D32&amp;TEXT(総表!$E32,"yyyy/mm/dd"))</f>
        <v/>
      </c>
      <c r="D83" s="890"/>
      <c r="E83" s="890"/>
      <c r="F83" s="890"/>
      <c r="G83" s="891"/>
      <c r="H83" s="80"/>
      <c r="I83" s="867" t="s">
        <v>149</v>
      </c>
      <c r="J83" s="868"/>
      <c r="K83" s="890" t="str">
        <f>IF(総表!$C33="","",TEXT(総表!$C33,"yyyy/mm/dd")&amp;総表!$D33&amp;TEXT(総表!$E33,"yyyy/mm/dd"))</f>
        <v/>
      </c>
      <c r="L83" s="890"/>
      <c r="M83" s="890"/>
      <c r="N83" s="890"/>
      <c r="O83" s="891"/>
      <c r="P83" s="85"/>
    </row>
    <row r="84" spans="1:16" s="86" customFormat="1" ht="20.100000000000001" customHeight="1">
      <c r="A84" s="865" t="s">
        <v>31</v>
      </c>
      <c r="B84" s="866"/>
      <c r="C84" s="886" t="str">
        <f>IF(総表!$F32="","",総表!$F32)</f>
        <v/>
      </c>
      <c r="D84" s="886"/>
      <c r="E84" s="886"/>
      <c r="F84" s="886"/>
      <c r="G84" s="887"/>
      <c r="H84" s="80"/>
      <c r="I84" s="865" t="s">
        <v>31</v>
      </c>
      <c r="J84" s="866"/>
      <c r="K84" s="886" t="str">
        <f>IF(総表!$F33="","",総表!$F33)</f>
        <v/>
      </c>
      <c r="L84" s="886"/>
      <c r="M84" s="886"/>
      <c r="N84" s="886"/>
      <c r="O84" s="887"/>
      <c r="P84" s="85"/>
    </row>
    <row r="85" spans="1:16" s="86" customFormat="1" ht="20.100000000000001" customHeight="1">
      <c r="A85" s="860" t="s">
        <v>157</v>
      </c>
      <c r="B85" s="861"/>
      <c r="C85" s="862"/>
      <c r="D85" s="862"/>
      <c r="E85" s="878"/>
      <c r="F85" s="878"/>
      <c r="G85" s="879"/>
      <c r="H85" s="80"/>
      <c r="I85" s="860" t="s">
        <v>157</v>
      </c>
      <c r="J85" s="861"/>
      <c r="K85" s="862"/>
      <c r="L85" s="862"/>
      <c r="M85" s="878"/>
      <c r="N85" s="878"/>
      <c r="O85" s="879"/>
      <c r="P85" s="85"/>
    </row>
    <row r="86" spans="1:16" s="86" customFormat="1" ht="20.100000000000001" customHeight="1">
      <c r="A86" s="93" t="s">
        <v>154</v>
      </c>
      <c r="B86" s="872" t="s">
        <v>155</v>
      </c>
      <c r="C86" s="872"/>
      <c r="D86" s="873"/>
      <c r="E86" s="873"/>
      <c r="F86" s="94" t="s">
        <v>156</v>
      </c>
      <c r="G86" s="95"/>
      <c r="H86" s="115"/>
      <c r="I86" s="93" t="s">
        <v>154</v>
      </c>
      <c r="J86" s="872" t="s">
        <v>155</v>
      </c>
      <c r="K86" s="872"/>
      <c r="L86" s="873"/>
      <c r="M86" s="873"/>
      <c r="N86" s="94" t="s">
        <v>156</v>
      </c>
      <c r="O86" s="95"/>
      <c r="P86" s="85"/>
    </row>
    <row r="87" spans="1:16" s="86" customFormat="1" ht="20.100000000000001" customHeight="1">
      <c r="A87" s="867" t="s">
        <v>169</v>
      </c>
      <c r="B87" s="868"/>
      <c r="C87" s="874">
        <f>C85-D86-G86</f>
        <v>0</v>
      </c>
      <c r="D87" s="875"/>
      <c r="E87" s="863" t="s">
        <v>170</v>
      </c>
      <c r="F87" s="864"/>
      <c r="G87" s="96" t="str">
        <f>IF(C87*C88=0,"",C87*C88)</f>
        <v/>
      </c>
      <c r="H87" s="80"/>
      <c r="I87" s="867" t="s">
        <v>169</v>
      </c>
      <c r="J87" s="868"/>
      <c r="K87" s="874">
        <f>K85-L86-O86</f>
        <v>0</v>
      </c>
      <c r="L87" s="875"/>
      <c r="M87" s="863" t="s">
        <v>170</v>
      </c>
      <c r="N87" s="864"/>
      <c r="O87" s="96" t="str">
        <f>IF(K87*K88=0,"",K87*K88)</f>
        <v/>
      </c>
      <c r="P87" s="85"/>
    </row>
    <row r="88" spans="1:16" s="86" customFormat="1" ht="20.100000000000001" customHeight="1">
      <c r="A88" s="860" t="s">
        <v>150</v>
      </c>
      <c r="B88" s="861"/>
      <c r="C88" s="880"/>
      <c r="D88" s="881"/>
      <c r="E88" s="97"/>
      <c r="F88" s="98"/>
      <c r="G88" s="99"/>
      <c r="H88" s="80"/>
      <c r="I88" s="860" t="s">
        <v>150</v>
      </c>
      <c r="J88" s="861"/>
      <c r="K88" s="880"/>
      <c r="L88" s="881"/>
      <c r="M88" s="97"/>
      <c r="N88" s="98"/>
      <c r="O88" s="99"/>
      <c r="P88" s="85"/>
    </row>
    <row r="89" spans="1:16" s="86" customFormat="1" ht="20.100000000000001" customHeight="1">
      <c r="A89" s="871" t="s">
        <v>158</v>
      </c>
      <c r="B89" s="872"/>
      <c r="C89" s="882" t="str">
        <f>IF(G87="","",SUM(F93:F102))</f>
        <v/>
      </c>
      <c r="D89" s="882"/>
      <c r="E89" s="883" t="s">
        <v>160</v>
      </c>
      <c r="F89" s="883"/>
      <c r="G89" s="100" t="str">
        <f>IF(G87="","",C89/G87)</f>
        <v/>
      </c>
      <c r="H89" s="80"/>
      <c r="I89" s="871" t="s">
        <v>158</v>
      </c>
      <c r="J89" s="872"/>
      <c r="K89" s="882" t="str">
        <f>IF(O87="","",SUM(N93:N102))</f>
        <v/>
      </c>
      <c r="L89" s="882"/>
      <c r="M89" s="883" t="s">
        <v>160</v>
      </c>
      <c r="N89" s="883"/>
      <c r="O89" s="100" t="str">
        <f>IF(O87="","",K89/O87)</f>
        <v/>
      </c>
      <c r="P89" s="85"/>
    </row>
    <row r="90" spans="1:16" s="86" customFormat="1" ht="20.100000000000001" customHeight="1">
      <c r="A90" s="895" t="s">
        <v>159</v>
      </c>
      <c r="B90" s="896"/>
      <c r="C90" s="884" t="str">
        <f>IF(G87="","",SUM(F93:F103))</f>
        <v/>
      </c>
      <c r="D90" s="884"/>
      <c r="E90" s="885" t="s">
        <v>161</v>
      </c>
      <c r="F90" s="885"/>
      <c r="G90" s="101" t="str">
        <f>IF(G87="","",C90/G87)</f>
        <v/>
      </c>
      <c r="H90" s="80"/>
      <c r="I90" s="895" t="s">
        <v>159</v>
      </c>
      <c r="J90" s="896"/>
      <c r="K90" s="884" t="str">
        <f>IF(O87="","",SUM(N93:N103))</f>
        <v/>
      </c>
      <c r="L90" s="884"/>
      <c r="M90" s="885" t="s">
        <v>161</v>
      </c>
      <c r="N90" s="885"/>
      <c r="O90" s="101" t="str">
        <f>IF(O87="","",K90/O87)</f>
        <v/>
      </c>
      <c r="P90" s="85"/>
    </row>
    <row r="91" spans="1:16" s="86" customFormat="1" ht="20.100000000000001" customHeight="1">
      <c r="A91" s="897" t="s">
        <v>265</v>
      </c>
      <c r="B91" s="898"/>
      <c r="C91" s="898"/>
      <c r="D91" s="898"/>
      <c r="E91" s="898"/>
      <c r="F91" s="898"/>
      <c r="G91" s="899"/>
      <c r="H91" s="80"/>
      <c r="I91" s="897" t="s">
        <v>265</v>
      </c>
      <c r="J91" s="898"/>
      <c r="K91" s="898"/>
      <c r="L91" s="898"/>
      <c r="M91" s="898"/>
      <c r="N91" s="898"/>
      <c r="O91" s="899"/>
      <c r="P91" s="85"/>
    </row>
    <row r="92" spans="1:16" s="86" customFormat="1" ht="20.100000000000001" customHeight="1">
      <c r="A92" s="871" t="s">
        <v>47</v>
      </c>
      <c r="B92" s="872"/>
      <c r="C92" s="872"/>
      <c r="D92" s="432" t="s">
        <v>459</v>
      </c>
      <c r="E92" s="102" t="s">
        <v>32</v>
      </c>
      <c r="F92" s="102" t="s">
        <v>33</v>
      </c>
      <c r="G92" s="103" t="s">
        <v>34</v>
      </c>
      <c r="H92" s="80"/>
      <c r="I92" s="871" t="s">
        <v>47</v>
      </c>
      <c r="J92" s="872"/>
      <c r="K92" s="872"/>
      <c r="L92" s="432" t="s">
        <v>459</v>
      </c>
      <c r="M92" s="102" t="s">
        <v>32</v>
      </c>
      <c r="N92" s="102" t="s">
        <v>33</v>
      </c>
      <c r="O92" s="103" t="s">
        <v>34</v>
      </c>
      <c r="P92" s="85"/>
    </row>
    <row r="93" spans="1:16" s="86" customFormat="1" ht="20.100000000000001" customHeight="1">
      <c r="A93" s="888"/>
      <c r="B93" s="889"/>
      <c r="C93" s="889"/>
      <c r="D93" s="433"/>
      <c r="E93" s="104" t="s">
        <v>32</v>
      </c>
      <c r="F93" s="105"/>
      <c r="G93" s="106">
        <f>D93*F93</f>
        <v>0</v>
      </c>
      <c r="H93" s="80"/>
      <c r="I93" s="888"/>
      <c r="J93" s="889"/>
      <c r="K93" s="889"/>
      <c r="L93" s="433"/>
      <c r="M93" s="104" t="s">
        <v>32</v>
      </c>
      <c r="N93" s="105"/>
      <c r="O93" s="106">
        <f>L93*N93</f>
        <v>0</v>
      </c>
      <c r="P93" s="85"/>
    </row>
    <row r="94" spans="1:16" s="86" customFormat="1" ht="20.100000000000001" customHeight="1">
      <c r="A94" s="858"/>
      <c r="B94" s="859"/>
      <c r="C94" s="859"/>
      <c r="D94" s="434"/>
      <c r="E94" s="108" t="s">
        <v>32</v>
      </c>
      <c r="F94" s="107"/>
      <c r="G94" s="109">
        <f t="shared" ref="G94:G102" si="6">D94*F94</f>
        <v>0</v>
      </c>
      <c r="H94" s="80"/>
      <c r="I94" s="858"/>
      <c r="J94" s="859"/>
      <c r="K94" s="859"/>
      <c r="L94" s="434"/>
      <c r="M94" s="108" t="s">
        <v>32</v>
      </c>
      <c r="N94" s="107"/>
      <c r="O94" s="109">
        <f t="shared" ref="O94:O102" si="7">L94*N94</f>
        <v>0</v>
      </c>
      <c r="P94" s="85"/>
    </row>
    <row r="95" spans="1:16" s="86" customFormat="1" ht="20.100000000000001" customHeight="1">
      <c r="A95" s="858"/>
      <c r="B95" s="859"/>
      <c r="C95" s="859"/>
      <c r="D95" s="434"/>
      <c r="E95" s="108" t="s">
        <v>32</v>
      </c>
      <c r="F95" s="107"/>
      <c r="G95" s="109">
        <f t="shared" si="6"/>
        <v>0</v>
      </c>
      <c r="H95" s="80"/>
      <c r="I95" s="858"/>
      <c r="J95" s="859"/>
      <c r="K95" s="859"/>
      <c r="L95" s="434"/>
      <c r="M95" s="108" t="s">
        <v>32</v>
      </c>
      <c r="N95" s="107"/>
      <c r="O95" s="109">
        <f t="shared" si="7"/>
        <v>0</v>
      </c>
      <c r="P95" s="85"/>
    </row>
    <row r="96" spans="1:16" s="86" customFormat="1" ht="20.100000000000001" customHeight="1">
      <c r="A96" s="858"/>
      <c r="B96" s="859"/>
      <c r="C96" s="859"/>
      <c r="D96" s="434"/>
      <c r="E96" s="108" t="s">
        <v>32</v>
      </c>
      <c r="F96" s="107"/>
      <c r="G96" s="109">
        <f t="shared" si="6"/>
        <v>0</v>
      </c>
      <c r="H96" s="80"/>
      <c r="I96" s="858"/>
      <c r="J96" s="859"/>
      <c r="K96" s="859"/>
      <c r="L96" s="434"/>
      <c r="M96" s="108" t="s">
        <v>32</v>
      </c>
      <c r="N96" s="107"/>
      <c r="O96" s="109">
        <f t="shared" si="7"/>
        <v>0</v>
      </c>
      <c r="P96" s="85"/>
    </row>
    <row r="97" spans="1:16" s="86" customFormat="1" ht="20.100000000000001" customHeight="1">
      <c r="A97" s="858"/>
      <c r="B97" s="859"/>
      <c r="C97" s="859"/>
      <c r="D97" s="434"/>
      <c r="E97" s="108" t="s">
        <v>32</v>
      </c>
      <c r="F97" s="107"/>
      <c r="G97" s="109">
        <f t="shared" si="6"/>
        <v>0</v>
      </c>
      <c r="H97" s="80"/>
      <c r="I97" s="858"/>
      <c r="J97" s="859"/>
      <c r="K97" s="859"/>
      <c r="L97" s="434"/>
      <c r="M97" s="108" t="s">
        <v>32</v>
      </c>
      <c r="N97" s="107"/>
      <c r="O97" s="109">
        <f t="shared" si="7"/>
        <v>0</v>
      </c>
      <c r="P97" s="85"/>
    </row>
    <row r="98" spans="1:16" s="86" customFormat="1" ht="20.100000000000001" customHeight="1">
      <c r="A98" s="858"/>
      <c r="B98" s="859"/>
      <c r="C98" s="859"/>
      <c r="D98" s="434"/>
      <c r="E98" s="108" t="s">
        <v>32</v>
      </c>
      <c r="F98" s="107"/>
      <c r="G98" s="109">
        <f t="shared" si="6"/>
        <v>0</v>
      </c>
      <c r="H98" s="80"/>
      <c r="I98" s="858"/>
      <c r="J98" s="859"/>
      <c r="K98" s="859"/>
      <c r="L98" s="434"/>
      <c r="M98" s="108" t="s">
        <v>32</v>
      </c>
      <c r="N98" s="107"/>
      <c r="O98" s="109">
        <f t="shared" si="7"/>
        <v>0</v>
      </c>
      <c r="P98" s="85"/>
    </row>
    <row r="99" spans="1:16" s="86" customFormat="1" ht="20.100000000000001" customHeight="1">
      <c r="A99" s="858"/>
      <c r="B99" s="859"/>
      <c r="C99" s="859"/>
      <c r="D99" s="434"/>
      <c r="E99" s="108" t="s">
        <v>32</v>
      </c>
      <c r="F99" s="107"/>
      <c r="G99" s="109">
        <f t="shared" si="6"/>
        <v>0</v>
      </c>
      <c r="H99" s="80"/>
      <c r="I99" s="858"/>
      <c r="J99" s="859"/>
      <c r="K99" s="859"/>
      <c r="L99" s="434"/>
      <c r="M99" s="108" t="s">
        <v>32</v>
      </c>
      <c r="N99" s="107"/>
      <c r="O99" s="109">
        <f t="shared" si="7"/>
        <v>0</v>
      </c>
      <c r="P99" s="85"/>
    </row>
    <row r="100" spans="1:16" s="86" customFormat="1" ht="20.100000000000001" customHeight="1">
      <c r="A100" s="858"/>
      <c r="B100" s="859"/>
      <c r="C100" s="859"/>
      <c r="D100" s="434"/>
      <c r="E100" s="108" t="s">
        <v>32</v>
      </c>
      <c r="F100" s="107"/>
      <c r="G100" s="109">
        <f t="shared" si="6"/>
        <v>0</v>
      </c>
      <c r="H100" s="80"/>
      <c r="I100" s="858"/>
      <c r="J100" s="859"/>
      <c r="K100" s="859"/>
      <c r="L100" s="434"/>
      <c r="M100" s="108" t="s">
        <v>32</v>
      </c>
      <c r="N100" s="107"/>
      <c r="O100" s="109">
        <f t="shared" si="7"/>
        <v>0</v>
      </c>
      <c r="P100" s="85"/>
    </row>
    <row r="101" spans="1:16" s="86" customFormat="1" ht="20.100000000000001" customHeight="1">
      <c r="A101" s="858"/>
      <c r="B101" s="859"/>
      <c r="C101" s="859"/>
      <c r="D101" s="434"/>
      <c r="E101" s="108" t="s">
        <v>32</v>
      </c>
      <c r="F101" s="107"/>
      <c r="G101" s="109">
        <f t="shared" si="6"/>
        <v>0</v>
      </c>
      <c r="H101" s="80"/>
      <c r="I101" s="858"/>
      <c r="J101" s="859"/>
      <c r="K101" s="859"/>
      <c r="L101" s="434"/>
      <c r="M101" s="108" t="s">
        <v>32</v>
      </c>
      <c r="N101" s="107"/>
      <c r="O101" s="109">
        <f t="shared" si="7"/>
        <v>0</v>
      </c>
      <c r="P101" s="85"/>
    </row>
    <row r="102" spans="1:16" s="86" customFormat="1" ht="20.100000000000001" customHeight="1">
      <c r="A102" s="858"/>
      <c r="B102" s="859"/>
      <c r="C102" s="859"/>
      <c r="D102" s="434"/>
      <c r="E102" s="108" t="s">
        <v>32</v>
      </c>
      <c r="F102" s="107"/>
      <c r="G102" s="109">
        <f t="shared" si="6"/>
        <v>0</v>
      </c>
      <c r="H102" s="80"/>
      <c r="I102" s="858"/>
      <c r="J102" s="859"/>
      <c r="K102" s="859"/>
      <c r="L102" s="434"/>
      <c r="M102" s="108" t="s">
        <v>32</v>
      </c>
      <c r="N102" s="107"/>
      <c r="O102" s="109">
        <f t="shared" si="7"/>
        <v>0</v>
      </c>
      <c r="P102" s="85"/>
    </row>
    <row r="103" spans="1:16" s="86" customFormat="1" ht="20.100000000000001" customHeight="1">
      <c r="A103" s="892" t="s">
        <v>162</v>
      </c>
      <c r="B103" s="893"/>
      <c r="C103" s="894"/>
      <c r="D103" s="435"/>
      <c r="E103" s="110" t="s">
        <v>32</v>
      </c>
      <c r="F103" s="111"/>
      <c r="G103" s="112">
        <f>D103*F103</f>
        <v>0</v>
      </c>
      <c r="H103" s="80"/>
      <c r="I103" s="892" t="s">
        <v>162</v>
      </c>
      <c r="J103" s="893"/>
      <c r="K103" s="894"/>
      <c r="L103" s="435"/>
      <c r="M103" s="110" t="s">
        <v>32</v>
      </c>
      <c r="N103" s="111"/>
      <c r="O103" s="112">
        <f>L103*N103</f>
        <v>0</v>
      </c>
      <c r="P103" s="85"/>
    </row>
    <row r="104" spans="1:16" s="86" customFormat="1" ht="20.100000000000001" customHeight="1">
      <c r="A104" s="871" t="s">
        <v>152</v>
      </c>
      <c r="B104" s="872"/>
      <c r="C104" s="872"/>
      <c r="D104" s="872"/>
      <c r="E104" s="872"/>
      <c r="F104" s="872"/>
      <c r="G104" s="113">
        <f>SUM(G93:G103)</f>
        <v>0</v>
      </c>
      <c r="H104" s="80"/>
      <c r="I104" s="871" t="s">
        <v>152</v>
      </c>
      <c r="J104" s="872"/>
      <c r="K104" s="872"/>
      <c r="L104" s="872"/>
      <c r="M104" s="872"/>
      <c r="N104" s="872"/>
      <c r="O104" s="113">
        <f>SUM(O93:O103)</f>
        <v>0</v>
      </c>
      <c r="P104" s="85"/>
    </row>
    <row r="105" spans="1:16" s="86" customFormat="1" ht="20.100000000000001" customHeight="1">
      <c r="A105" s="856" t="s">
        <v>270</v>
      </c>
      <c r="B105" s="857"/>
      <c r="C105" s="857"/>
      <c r="D105" s="857"/>
      <c r="E105" s="857"/>
      <c r="F105" s="857"/>
      <c r="G105" s="114"/>
      <c r="H105" s="80"/>
      <c r="I105" s="856" t="s">
        <v>270</v>
      </c>
      <c r="J105" s="857"/>
      <c r="K105" s="857"/>
      <c r="L105" s="857"/>
      <c r="M105" s="857"/>
      <c r="N105" s="857"/>
      <c r="O105" s="114"/>
      <c r="P105" s="85"/>
    </row>
    <row r="106" spans="1:16" s="86" customFormat="1" ht="20.100000000000001" customHeight="1">
      <c r="A106" s="871" t="s">
        <v>153</v>
      </c>
      <c r="B106" s="872"/>
      <c r="C106" s="872"/>
      <c r="D106" s="872"/>
      <c r="E106" s="872"/>
      <c r="F106" s="872"/>
      <c r="G106" s="113">
        <f>G104+G105</f>
        <v>0</v>
      </c>
      <c r="H106" s="80"/>
      <c r="I106" s="871" t="s">
        <v>153</v>
      </c>
      <c r="J106" s="872"/>
      <c r="K106" s="872"/>
      <c r="L106" s="872"/>
      <c r="M106" s="872"/>
      <c r="N106" s="872"/>
      <c r="O106" s="113">
        <f>O104+O105</f>
        <v>0</v>
      </c>
      <c r="P106" s="85"/>
    </row>
    <row r="107" spans="1:16" s="86" customFormat="1" ht="20.100000000000001" customHeight="1">
      <c r="A107" s="115"/>
      <c r="B107" s="115"/>
      <c r="C107" s="115"/>
      <c r="D107" s="436"/>
      <c r="E107" s="115"/>
      <c r="F107" s="115"/>
      <c r="G107" s="158">
        <v>9</v>
      </c>
      <c r="H107" s="115"/>
      <c r="I107" s="115"/>
      <c r="J107" s="115"/>
      <c r="K107" s="115"/>
      <c r="L107" s="436"/>
      <c r="M107" s="115"/>
      <c r="N107" s="115"/>
      <c r="O107" s="158">
        <v>10</v>
      </c>
      <c r="P107" s="85"/>
    </row>
    <row r="108" spans="1:16" s="86" customFormat="1" ht="20.100000000000001" customHeight="1">
      <c r="A108" s="867" t="s">
        <v>149</v>
      </c>
      <c r="B108" s="868"/>
      <c r="C108" s="890" t="str">
        <f>IF(総表!$C34="","",TEXT(総表!$C34,"yyyy/mm/dd")&amp;総表!$D34&amp;TEXT(総表!$E34,"yyyy/mm/dd"))</f>
        <v/>
      </c>
      <c r="D108" s="890"/>
      <c r="E108" s="890"/>
      <c r="F108" s="890"/>
      <c r="G108" s="891"/>
      <c r="H108" s="80"/>
      <c r="I108" s="867" t="s">
        <v>149</v>
      </c>
      <c r="J108" s="868"/>
      <c r="K108" s="890" t="str">
        <f>IF(総表!$C35="","",TEXT(総表!$C35,"yyyy/mm/dd")&amp;総表!$D35&amp;TEXT(総表!$E35,"yyyy/mm/dd"))</f>
        <v/>
      </c>
      <c r="L108" s="890"/>
      <c r="M108" s="890"/>
      <c r="N108" s="890"/>
      <c r="O108" s="891"/>
      <c r="P108" s="85"/>
    </row>
    <row r="109" spans="1:16" s="86" customFormat="1" ht="20.100000000000001" customHeight="1">
      <c r="A109" s="865" t="s">
        <v>31</v>
      </c>
      <c r="B109" s="866"/>
      <c r="C109" s="886" t="str">
        <f>IF(総表!$F34="","",総表!$F34)</f>
        <v/>
      </c>
      <c r="D109" s="886"/>
      <c r="E109" s="886"/>
      <c r="F109" s="886"/>
      <c r="G109" s="887"/>
      <c r="H109" s="80"/>
      <c r="I109" s="865" t="s">
        <v>31</v>
      </c>
      <c r="J109" s="866"/>
      <c r="K109" s="886" t="str">
        <f>IF(総表!$F35="","",総表!$F35)</f>
        <v/>
      </c>
      <c r="L109" s="886"/>
      <c r="M109" s="886"/>
      <c r="N109" s="886"/>
      <c r="O109" s="887"/>
      <c r="P109" s="85"/>
    </row>
    <row r="110" spans="1:16" s="86" customFormat="1" ht="20.100000000000001" customHeight="1">
      <c r="A110" s="860" t="s">
        <v>157</v>
      </c>
      <c r="B110" s="861"/>
      <c r="C110" s="862"/>
      <c r="D110" s="862"/>
      <c r="E110" s="878"/>
      <c r="F110" s="878"/>
      <c r="G110" s="879"/>
      <c r="H110" s="80"/>
      <c r="I110" s="860" t="s">
        <v>157</v>
      </c>
      <c r="J110" s="861"/>
      <c r="K110" s="862"/>
      <c r="L110" s="862"/>
      <c r="M110" s="878"/>
      <c r="N110" s="878"/>
      <c r="O110" s="879"/>
      <c r="P110" s="85"/>
    </row>
    <row r="111" spans="1:16" s="86" customFormat="1" ht="20.100000000000001" customHeight="1">
      <c r="A111" s="93" t="s">
        <v>154</v>
      </c>
      <c r="B111" s="872" t="s">
        <v>155</v>
      </c>
      <c r="C111" s="872"/>
      <c r="D111" s="873"/>
      <c r="E111" s="873"/>
      <c r="F111" s="94" t="s">
        <v>156</v>
      </c>
      <c r="G111" s="95"/>
      <c r="H111" s="115"/>
      <c r="I111" s="93" t="s">
        <v>154</v>
      </c>
      <c r="J111" s="872" t="s">
        <v>155</v>
      </c>
      <c r="K111" s="872"/>
      <c r="L111" s="873"/>
      <c r="M111" s="873"/>
      <c r="N111" s="94" t="s">
        <v>156</v>
      </c>
      <c r="O111" s="95"/>
      <c r="P111" s="85"/>
    </row>
    <row r="112" spans="1:16" s="86" customFormat="1" ht="20.100000000000001" customHeight="1">
      <c r="A112" s="867" t="s">
        <v>169</v>
      </c>
      <c r="B112" s="868"/>
      <c r="C112" s="874">
        <f>C110-D111-G111</f>
        <v>0</v>
      </c>
      <c r="D112" s="875"/>
      <c r="E112" s="863" t="s">
        <v>170</v>
      </c>
      <c r="F112" s="864"/>
      <c r="G112" s="96" t="str">
        <f>IF(C112*C113=0,"",C112*C113)</f>
        <v/>
      </c>
      <c r="H112" s="80"/>
      <c r="I112" s="867" t="s">
        <v>169</v>
      </c>
      <c r="J112" s="868"/>
      <c r="K112" s="874">
        <f>K110-L111-O111</f>
        <v>0</v>
      </c>
      <c r="L112" s="875"/>
      <c r="M112" s="863" t="s">
        <v>170</v>
      </c>
      <c r="N112" s="864"/>
      <c r="O112" s="96" t="str">
        <f>IF(K112*K113=0,"",K112*K113)</f>
        <v/>
      </c>
      <c r="P112" s="85"/>
    </row>
    <row r="113" spans="1:16" s="86" customFormat="1" ht="20.100000000000001" customHeight="1">
      <c r="A113" s="860" t="s">
        <v>150</v>
      </c>
      <c r="B113" s="861"/>
      <c r="C113" s="880"/>
      <c r="D113" s="881"/>
      <c r="E113" s="97"/>
      <c r="F113" s="98"/>
      <c r="G113" s="99"/>
      <c r="H113" s="80"/>
      <c r="I113" s="860" t="s">
        <v>150</v>
      </c>
      <c r="J113" s="861"/>
      <c r="K113" s="880"/>
      <c r="L113" s="881"/>
      <c r="M113" s="97"/>
      <c r="N113" s="98"/>
      <c r="O113" s="99"/>
      <c r="P113" s="85"/>
    </row>
    <row r="114" spans="1:16" s="86" customFormat="1" ht="20.100000000000001" customHeight="1">
      <c r="A114" s="871" t="s">
        <v>158</v>
      </c>
      <c r="B114" s="872"/>
      <c r="C114" s="882" t="str">
        <f>IF(G112="","",SUM(F118:F127))</f>
        <v/>
      </c>
      <c r="D114" s="882"/>
      <c r="E114" s="883" t="s">
        <v>160</v>
      </c>
      <c r="F114" s="883"/>
      <c r="G114" s="100" t="str">
        <f>IF(G112="","",C114/G112)</f>
        <v/>
      </c>
      <c r="H114" s="80"/>
      <c r="I114" s="871" t="s">
        <v>158</v>
      </c>
      <c r="J114" s="872"/>
      <c r="K114" s="882" t="str">
        <f>IF(O112="","",SUM(N118:N127))</f>
        <v/>
      </c>
      <c r="L114" s="882"/>
      <c r="M114" s="883" t="s">
        <v>160</v>
      </c>
      <c r="N114" s="883"/>
      <c r="O114" s="100" t="str">
        <f>IF(O112="","",K114/O112)</f>
        <v/>
      </c>
      <c r="P114" s="85"/>
    </row>
    <row r="115" spans="1:16" s="86" customFormat="1" ht="20.100000000000001" customHeight="1">
      <c r="A115" s="895" t="s">
        <v>159</v>
      </c>
      <c r="B115" s="896"/>
      <c r="C115" s="884" t="str">
        <f>IF(G112="","",SUM(F118:F128))</f>
        <v/>
      </c>
      <c r="D115" s="884"/>
      <c r="E115" s="885" t="s">
        <v>161</v>
      </c>
      <c r="F115" s="885"/>
      <c r="G115" s="101" t="str">
        <f>IF(G112="","",C115/G112)</f>
        <v/>
      </c>
      <c r="H115" s="80"/>
      <c r="I115" s="895" t="s">
        <v>159</v>
      </c>
      <c r="J115" s="896"/>
      <c r="K115" s="884" t="str">
        <f>IF(O112="","",SUM(N118:N128))</f>
        <v/>
      </c>
      <c r="L115" s="884"/>
      <c r="M115" s="885" t="s">
        <v>161</v>
      </c>
      <c r="N115" s="885"/>
      <c r="O115" s="101" t="str">
        <f>IF(O112="","",K115/O112)</f>
        <v/>
      </c>
      <c r="P115" s="85"/>
    </row>
    <row r="116" spans="1:16" s="86" customFormat="1" ht="20.100000000000001" customHeight="1">
      <c r="A116" s="897" t="s">
        <v>265</v>
      </c>
      <c r="B116" s="898"/>
      <c r="C116" s="898"/>
      <c r="D116" s="898"/>
      <c r="E116" s="898"/>
      <c r="F116" s="898"/>
      <c r="G116" s="899"/>
      <c r="H116" s="80"/>
      <c r="I116" s="897" t="s">
        <v>265</v>
      </c>
      <c r="J116" s="898"/>
      <c r="K116" s="898"/>
      <c r="L116" s="898"/>
      <c r="M116" s="898"/>
      <c r="N116" s="898"/>
      <c r="O116" s="899"/>
      <c r="P116" s="85"/>
    </row>
    <row r="117" spans="1:16" s="86" customFormat="1" ht="20.100000000000001" customHeight="1">
      <c r="A117" s="871" t="s">
        <v>47</v>
      </c>
      <c r="B117" s="872"/>
      <c r="C117" s="872"/>
      <c r="D117" s="432" t="s">
        <v>459</v>
      </c>
      <c r="E117" s="102" t="s">
        <v>32</v>
      </c>
      <c r="F117" s="102" t="s">
        <v>33</v>
      </c>
      <c r="G117" s="103" t="s">
        <v>34</v>
      </c>
      <c r="H117" s="80"/>
      <c r="I117" s="871" t="s">
        <v>47</v>
      </c>
      <c r="J117" s="872"/>
      <c r="K117" s="872"/>
      <c r="L117" s="432" t="s">
        <v>459</v>
      </c>
      <c r="M117" s="102" t="s">
        <v>32</v>
      </c>
      <c r="N117" s="102" t="s">
        <v>33</v>
      </c>
      <c r="O117" s="103" t="s">
        <v>34</v>
      </c>
      <c r="P117" s="85"/>
    </row>
    <row r="118" spans="1:16" s="86" customFormat="1" ht="20.100000000000001" customHeight="1">
      <c r="A118" s="888"/>
      <c r="B118" s="889"/>
      <c r="C118" s="889"/>
      <c r="D118" s="433"/>
      <c r="E118" s="104" t="s">
        <v>32</v>
      </c>
      <c r="F118" s="105"/>
      <c r="G118" s="106">
        <f>D118*F118</f>
        <v>0</v>
      </c>
      <c r="H118" s="80"/>
      <c r="I118" s="888"/>
      <c r="J118" s="889"/>
      <c r="K118" s="889"/>
      <c r="L118" s="433"/>
      <c r="M118" s="104" t="s">
        <v>32</v>
      </c>
      <c r="N118" s="105"/>
      <c r="O118" s="106">
        <f>L118*N118</f>
        <v>0</v>
      </c>
      <c r="P118" s="85"/>
    </row>
    <row r="119" spans="1:16" s="86" customFormat="1" ht="20.100000000000001" customHeight="1">
      <c r="A119" s="858"/>
      <c r="B119" s="859"/>
      <c r="C119" s="859"/>
      <c r="D119" s="434"/>
      <c r="E119" s="108" t="s">
        <v>32</v>
      </c>
      <c r="F119" s="107"/>
      <c r="G119" s="109">
        <f t="shared" ref="G119:G127" si="8">D119*F119</f>
        <v>0</v>
      </c>
      <c r="H119" s="80"/>
      <c r="I119" s="858"/>
      <c r="J119" s="859"/>
      <c r="K119" s="859"/>
      <c r="L119" s="434"/>
      <c r="M119" s="108" t="s">
        <v>32</v>
      </c>
      <c r="N119" s="107"/>
      <c r="O119" s="109">
        <f t="shared" ref="O119:O127" si="9">L119*N119</f>
        <v>0</v>
      </c>
      <c r="P119" s="85"/>
    </row>
    <row r="120" spans="1:16" s="86" customFormat="1" ht="20.100000000000001" customHeight="1">
      <c r="A120" s="858"/>
      <c r="B120" s="859"/>
      <c r="C120" s="859"/>
      <c r="D120" s="434"/>
      <c r="E120" s="108" t="s">
        <v>32</v>
      </c>
      <c r="F120" s="107"/>
      <c r="G120" s="109">
        <f t="shared" si="8"/>
        <v>0</v>
      </c>
      <c r="H120" s="80"/>
      <c r="I120" s="858"/>
      <c r="J120" s="859"/>
      <c r="K120" s="859"/>
      <c r="L120" s="434"/>
      <c r="M120" s="108" t="s">
        <v>32</v>
      </c>
      <c r="N120" s="107"/>
      <c r="O120" s="109">
        <f t="shared" si="9"/>
        <v>0</v>
      </c>
      <c r="P120" s="85"/>
    </row>
    <row r="121" spans="1:16" s="86" customFormat="1" ht="20.100000000000001" customHeight="1">
      <c r="A121" s="858"/>
      <c r="B121" s="859"/>
      <c r="C121" s="859"/>
      <c r="D121" s="434"/>
      <c r="E121" s="108" t="s">
        <v>32</v>
      </c>
      <c r="F121" s="107"/>
      <c r="G121" s="109">
        <f t="shared" si="8"/>
        <v>0</v>
      </c>
      <c r="H121" s="80"/>
      <c r="I121" s="858"/>
      <c r="J121" s="859"/>
      <c r="K121" s="859"/>
      <c r="L121" s="434"/>
      <c r="M121" s="108" t="s">
        <v>32</v>
      </c>
      <c r="N121" s="107"/>
      <c r="O121" s="109">
        <f t="shared" si="9"/>
        <v>0</v>
      </c>
      <c r="P121" s="85"/>
    </row>
    <row r="122" spans="1:16" s="86" customFormat="1" ht="20.100000000000001" customHeight="1">
      <c r="A122" s="858"/>
      <c r="B122" s="859"/>
      <c r="C122" s="859"/>
      <c r="D122" s="434"/>
      <c r="E122" s="108" t="s">
        <v>32</v>
      </c>
      <c r="F122" s="107"/>
      <c r="G122" s="109">
        <f t="shared" si="8"/>
        <v>0</v>
      </c>
      <c r="H122" s="80"/>
      <c r="I122" s="858"/>
      <c r="J122" s="859"/>
      <c r="K122" s="859"/>
      <c r="L122" s="434"/>
      <c r="M122" s="108" t="s">
        <v>32</v>
      </c>
      <c r="N122" s="107"/>
      <c r="O122" s="109">
        <f t="shared" si="9"/>
        <v>0</v>
      </c>
      <c r="P122" s="85"/>
    </row>
    <row r="123" spans="1:16" s="86" customFormat="1" ht="20.100000000000001" customHeight="1">
      <c r="A123" s="858"/>
      <c r="B123" s="859"/>
      <c r="C123" s="859"/>
      <c r="D123" s="434"/>
      <c r="E123" s="108" t="s">
        <v>32</v>
      </c>
      <c r="F123" s="107"/>
      <c r="G123" s="109">
        <f t="shared" si="8"/>
        <v>0</v>
      </c>
      <c r="H123" s="80"/>
      <c r="I123" s="858"/>
      <c r="J123" s="859"/>
      <c r="K123" s="859"/>
      <c r="L123" s="434"/>
      <c r="M123" s="108" t="s">
        <v>32</v>
      </c>
      <c r="N123" s="107"/>
      <c r="O123" s="109">
        <f t="shared" si="9"/>
        <v>0</v>
      </c>
      <c r="P123" s="85"/>
    </row>
    <row r="124" spans="1:16" s="86" customFormat="1" ht="20.100000000000001" customHeight="1">
      <c r="A124" s="858"/>
      <c r="B124" s="859"/>
      <c r="C124" s="859"/>
      <c r="D124" s="434"/>
      <c r="E124" s="108" t="s">
        <v>32</v>
      </c>
      <c r="F124" s="107"/>
      <c r="G124" s="109">
        <f t="shared" si="8"/>
        <v>0</v>
      </c>
      <c r="H124" s="80"/>
      <c r="I124" s="858"/>
      <c r="J124" s="859"/>
      <c r="K124" s="859"/>
      <c r="L124" s="434"/>
      <c r="M124" s="108" t="s">
        <v>32</v>
      </c>
      <c r="N124" s="107"/>
      <c r="O124" s="109">
        <f t="shared" si="9"/>
        <v>0</v>
      </c>
      <c r="P124" s="85"/>
    </row>
    <row r="125" spans="1:16" s="86" customFormat="1" ht="20.100000000000001" customHeight="1">
      <c r="A125" s="858"/>
      <c r="B125" s="859"/>
      <c r="C125" s="859"/>
      <c r="D125" s="434"/>
      <c r="E125" s="108" t="s">
        <v>32</v>
      </c>
      <c r="F125" s="107"/>
      <c r="G125" s="109">
        <f t="shared" si="8"/>
        <v>0</v>
      </c>
      <c r="H125" s="80"/>
      <c r="I125" s="858"/>
      <c r="J125" s="859"/>
      <c r="K125" s="859"/>
      <c r="L125" s="434"/>
      <c r="M125" s="108" t="s">
        <v>32</v>
      </c>
      <c r="N125" s="107"/>
      <c r="O125" s="109">
        <f t="shared" si="9"/>
        <v>0</v>
      </c>
      <c r="P125" s="85"/>
    </row>
    <row r="126" spans="1:16" s="86" customFormat="1" ht="20.100000000000001" customHeight="1">
      <c r="A126" s="858"/>
      <c r="B126" s="859"/>
      <c r="C126" s="859"/>
      <c r="D126" s="434"/>
      <c r="E126" s="108" t="s">
        <v>32</v>
      </c>
      <c r="F126" s="107"/>
      <c r="G126" s="109">
        <f t="shared" si="8"/>
        <v>0</v>
      </c>
      <c r="H126" s="80"/>
      <c r="I126" s="858"/>
      <c r="J126" s="859"/>
      <c r="K126" s="859"/>
      <c r="L126" s="434"/>
      <c r="M126" s="108" t="s">
        <v>32</v>
      </c>
      <c r="N126" s="107"/>
      <c r="O126" s="109">
        <f t="shared" si="9"/>
        <v>0</v>
      </c>
      <c r="P126" s="85"/>
    </row>
    <row r="127" spans="1:16" s="86" customFormat="1" ht="20.100000000000001" customHeight="1">
      <c r="A127" s="858"/>
      <c r="B127" s="859"/>
      <c r="C127" s="859"/>
      <c r="D127" s="434"/>
      <c r="E127" s="108" t="s">
        <v>32</v>
      </c>
      <c r="F127" s="107"/>
      <c r="G127" s="109">
        <f t="shared" si="8"/>
        <v>0</v>
      </c>
      <c r="H127" s="80"/>
      <c r="I127" s="858"/>
      <c r="J127" s="859"/>
      <c r="K127" s="859"/>
      <c r="L127" s="434"/>
      <c r="M127" s="108" t="s">
        <v>32</v>
      </c>
      <c r="N127" s="107"/>
      <c r="O127" s="109">
        <f t="shared" si="9"/>
        <v>0</v>
      </c>
      <c r="P127" s="85"/>
    </row>
    <row r="128" spans="1:16" s="86" customFormat="1" ht="20.100000000000001" customHeight="1">
      <c r="A128" s="892" t="s">
        <v>162</v>
      </c>
      <c r="B128" s="893"/>
      <c r="C128" s="894"/>
      <c r="D128" s="435"/>
      <c r="E128" s="110" t="s">
        <v>32</v>
      </c>
      <c r="F128" s="111"/>
      <c r="G128" s="112">
        <f>D128*F128</f>
        <v>0</v>
      </c>
      <c r="H128" s="80"/>
      <c r="I128" s="892" t="s">
        <v>162</v>
      </c>
      <c r="J128" s="893"/>
      <c r="K128" s="894"/>
      <c r="L128" s="435"/>
      <c r="M128" s="110" t="s">
        <v>32</v>
      </c>
      <c r="N128" s="111"/>
      <c r="O128" s="112">
        <f>L128*N128</f>
        <v>0</v>
      </c>
      <c r="P128" s="85"/>
    </row>
    <row r="129" spans="1:16" s="86" customFormat="1" ht="20.100000000000001" customHeight="1">
      <c r="A129" s="871" t="s">
        <v>152</v>
      </c>
      <c r="B129" s="872"/>
      <c r="C129" s="872"/>
      <c r="D129" s="872"/>
      <c r="E129" s="872"/>
      <c r="F129" s="872"/>
      <c r="G129" s="113">
        <f>SUM(G118:G128)</f>
        <v>0</v>
      </c>
      <c r="H129" s="80"/>
      <c r="I129" s="871" t="s">
        <v>152</v>
      </c>
      <c r="J129" s="872"/>
      <c r="K129" s="872"/>
      <c r="L129" s="872"/>
      <c r="M129" s="872"/>
      <c r="N129" s="872"/>
      <c r="O129" s="113">
        <f>SUM(O118:O128)</f>
        <v>0</v>
      </c>
      <c r="P129" s="85"/>
    </row>
    <row r="130" spans="1:16" s="86" customFormat="1" ht="20.100000000000001" customHeight="1">
      <c r="A130" s="856" t="s">
        <v>270</v>
      </c>
      <c r="B130" s="857"/>
      <c r="C130" s="857"/>
      <c r="D130" s="857"/>
      <c r="E130" s="857"/>
      <c r="F130" s="857"/>
      <c r="G130" s="114"/>
      <c r="H130" s="80"/>
      <c r="I130" s="856" t="s">
        <v>270</v>
      </c>
      <c r="J130" s="857"/>
      <c r="K130" s="857"/>
      <c r="L130" s="857"/>
      <c r="M130" s="857"/>
      <c r="N130" s="857"/>
      <c r="O130" s="114"/>
      <c r="P130" s="85"/>
    </row>
    <row r="131" spans="1:16" s="86" customFormat="1" ht="20.100000000000001" customHeight="1">
      <c r="A131" s="871" t="s">
        <v>153</v>
      </c>
      <c r="B131" s="872"/>
      <c r="C131" s="872"/>
      <c r="D131" s="872"/>
      <c r="E131" s="872"/>
      <c r="F131" s="872"/>
      <c r="G131" s="113">
        <f>G129+G130</f>
        <v>0</v>
      </c>
      <c r="H131" s="80"/>
      <c r="I131" s="871" t="s">
        <v>153</v>
      </c>
      <c r="J131" s="872"/>
      <c r="K131" s="872"/>
      <c r="L131" s="872"/>
      <c r="M131" s="872"/>
      <c r="N131" s="872"/>
      <c r="O131" s="113">
        <f>O129+O130</f>
        <v>0</v>
      </c>
      <c r="P131" s="85"/>
    </row>
    <row r="132" spans="1:16" s="86" customFormat="1" ht="20.100000000000001" customHeight="1">
      <c r="A132" s="115"/>
      <c r="B132" s="115"/>
      <c r="C132" s="115"/>
      <c r="D132" s="436"/>
      <c r="E132" s="115"/>
      <c r="F132" s="115"/>
      <c r="G132" s="158">
        <v>11</v>
      </c>
      <c r="H132" s="115"/>
      <c r="I132" s="115"/>
      <c r="J132" s="115"/>
      <c r="K132" s="115"/>
      <c r="L132" s="436"/>
      <c r="M132" s="115"/>
      <c r="N132" s="115"/>
      <c r="O132" s="158">
        <v>12</v>
      </c>
      <c r="P132" s="85"/>
    </row>
    <row r="133" spans="1:16" s="86" customFormat="1" ht="20.100000000000001" customHeight="1">
      <c r="A133" s="867" t="s">
        <v>149</v>
      </c>
      <c r="B133" s="868"/>
      <c r="C133" s="890" t="str">
        <f>IF(総表!$C36="","",TEXT(総表!$C36,"yyyy/mm/dd")&amp;総表!$D36&amp;TEXT(総表!$E36,"yyyy/mm/dd"))</f>
        <v/>
      </c>
      <c r="D133" s="890"/>
      <c r="E133" s="890"/>
      <c r="F133" s="890"/>
      <c r="G133" s="891"/>
      <c r="H133" s="80"/>
      <c r="I133" s="867" t="s">
        <v>149</v>
      </c>
      <c r="J133" s="868"/>
      <c r="K133" s="890" t="str">
        <f>IF(総表!$C37="","",TEXT(総表!$C37,"yyyy/mm/dd")&amp;総表!$D37&amp;TEXT(総表!$E37,"yyyy/mm/dd"))</f>
        <v/>
      </c>
      <c r="L133" s="890"/>
      <c r="M133" s="890"/>
      <c r="N133" s="890"/>
      <c r="O133" s="891"/>
      <c r="P133" s="85"/>
    </row>
    <row r="134" spans="1:16" s="86" customFormat="1" ht="20.100000000000001" customHeight="1">
      <c r="A134" s="865" t="s">
        <v>31</v>
      </c>
      <c r="B134" s="866"/>
      <c r="C134" s="886" t="str">
        <f>IF(総表!$F36="","",総表!$F36)</f>
        <v/>
      </c>
      <c r="D134" s="886"/>
      <c r="E134" s="886"/>
      <c r="F134" s="886"/>
      <c r="G134" s="887"/>
      <c r="H134" s="80"/>
      <c r="I134" s="865" t="s">
        <v>31</v>
      </c>
      <c r="J134" s="866"/>
      <c r="K134" s="886" t="str">
        <f>IF(総表!$F37="","",総表!$F37)</f>
        <v/>
      </c>
      <c r="L134" s="886"/>
      <c r="M134" s="886"/>
      <c r="N134" s="886"/>
      <c r="O134" s="887"/>
      <c r="P134" s="85"/>
    </row>
    <row r="135" spans="1:16" s="86" customFormat="1" ht="20.100000000000001" customHeight="1">
      <c r="A135" s="860" t="s">
        <v>157</v>
      </c>
      <c r="B135" s="861"/>
      <c r="C135" s="862"/>
      <c r="D135" s="862"/>
      <c r="E135" s="878"/>
      <c r="F135" s="878"/>
      <c r="G135" s="879"/>
      <c r="H135" s="80"/>
      <c r="I135" s="860" t="s">
        <v>157</v>
      </c>
      <c r="J135" s="861"/>
      <c r="K135" s="862"/>
      <c r="L135" s="862"/>
      <c r="M135" s="878"/>
      <c r="N135" s="878"/>
      <c r="O135" s="879"/>
      <c r="P135" s="85"/>
    </row>
    <row r="136" spans="1:16" s="86" customFormat="1" ht="20.100000000000001" customHeight="1">
      <c r="A136" s="93" t="s">
        <v>154</v>
      </c>
      <c r="B136" s="872" t="s">
        <v>155</v>
      </c>
      <c r="C136" s="872"/>
      <c r="D136" s="873"/>
      <c r="E136" s="873"/>
      <c r="F136" s="94" t="s">
        <v>156</v>
      </c>
      <c r="G136" s="95"/>
      <c r="H136" s="115"/>
      <c r="I136" s="93" t="s">
        <v>154</v>
      </c>
      <c r="J136" s="872" t="s">
        <v>155</v>
      </c>
      <c r="K136" s="872"/>
      <c r="L136" s="873"/>
      <c r="M136" s="873"/>
      <c r="N136" s="94" t="s">
        <v>156</v>
      </c>
      <c r="O136" s="95"/>
      <c r="P136" s="85"/>
    </row>
    <row r="137" spans="1:16" s="86" customFormat="1" ht="20.100000000000001" customHeight="1">
      <c r="A137" s="867" t="s">
        <v>169</v>
      </c>
      <c r="B137" s="868"/>
      <c r="C137" s="874">
        <f>C135-D136-G136</f>
        <v>0</v>
      </c>
      <c r="D137" s="875"/>
      <c r="E137" s="863" t="s">
        <v>170</v>
      </c>
      <c r="F137" s="864"/>
      <c r="G137" s="96" t="str">
        <f>IF(C137*C138=0,"",C137*C138)</f>
        <v/>
      </c>
      <c r="H137" s="80"/>
      <c r="I137" s="867" t="s">
        <v>169</v>
      </c>
      <c r="J137" s="868"/>
      <c r="K137" s="874">
        <f>K135-L136-O136</f>
        <v>0</v>
      </c>
      <c r="L137" s="875"/>
      <c r="M137" s="863" t="s">
        <v>170</v>
      </c>
      <c r="N137" s="864"/>
      <c r="O137" s="96" t="str">
        <f>IF(K137*K138=0,"",K137*K138)</f>
        <v/>
      </c>
      <c r="P137" s="85"/>
    </row>
    <row r="138" spans="1:16" s="86" customFormat="1" ht="20.100000000000001" customHeight="1">
      <c r="A138" s="860" t="s">
        <v>150</v>
      </c>
      <c r="B138" s="861"/>
      <c r="C138" s="880"/>
      <c r="D138" s="881"/>
      <c r="E138" s="97"/>
      <c r="F138" s="98"/>
      <c r="G138" s="99"/>
      <c r="H138" s="80"/>
      <c r="I138" s="860" t="s">
        <v>150</v>
      </c>
      <c r="J138" s="861"/>
      <c r="K138" s="880"/>
      <c r="L138" s="881"/>
      <c r="M138" s="97"/>
      <c r="N138" s="98"/>
      <c r="O138" s="99"/>
      <c r="P138" s="85"/>
    </row>
    <row r="139" spans="1:16" s="86" customFormat="1" ht="20.100000000000001" customHeight="1">
      <c r="A139" s="871" t="s">
        <v>158</v>
      </c>
      <c r="B139" s="872"/>
      <c r="C139" s="882" t="str">
        <f>IF(G137="","",SUM(F143:F152))</f>
        <v/>
      </c>
      <c r="D139" s="882"/>
      <c r="E139" s="883" t="s">
        <v>160</v>
      </c>
      <c r="F139" s="883"/>
      <c r="G139" s="100" t="str">
        <f>IF(G137="","",C139/G137)</f>
        <v/>
      </c>
      <c r="H139" s="80"/>
      <c r="I139" s="871" t="s">
        <v>158</v>
      </c>
      <c r="J139" s="872"/>
      <c r="K139" s="882" t="str">
        <f>IF(O137="","",SUM(N143:N152))</f>
        <v/>
      </c>
      <c r="L139" s="882"/>
      <c r="M139" s="883" t="s">
        <v>160</v>
      </c>
      <c r="N139" s="883"/>
      <c r="O139" s="100" t="str">
        <f>IF(O137="","",K139/O137)</f>
        <v/>
      </c>
      <c r="P139" s="85"/>
    </row>
    <row r="140" spans="1:16" s="86" customFormat="1" ht="20.100000000000001" customHeight="1">
      <c r="A140" s="895" t="s">
        <v>159</v>
      </c>
      <c r="B140" s="896"/>
      <c r="C140" s="884" t="str">
        <f>IF(G137="","",SUM(F143:F153))</f>
        <v/>
      </c>
      <c r="D140" s="884"/>
      <c r="E140" s="885" t="s">
        <v>161</v>
      </c>
      <c r="F140" s="885"/>
      <c r="G140" s="101" t="str">
        <f>IF(G137="","",C140/G137)</f>
        <v/>
      </c>
      <c r="H140" s="80"/>
      <c r="I140" s="895" t="s">
        <v>159</v>
      </c>
      <c r="J140" s="896"/>
      <c r="K140" s="884" t="str">
        <f>IF(O137="","",SUM(N143:N153))</f>
        <v/>
      </c>
      <c r="L140" s="884"/>
      <c r="M140" s="885" t="s">
        <v>161</v>
      </c>
      <c r="N140" s="885"/>
      <c r="O140" s="101" t="str">
        <f>IF(O137="","",K140/O137)</f>
        <v/>
      </c>
      <c r="P140" s="85"/>
    </row>
    <row r="141" spans="1:16" s="86" customFormat="1" ht="20.100000000000001" customHeight="1">
      <c r="A141" s="897" t="s">
        <v>265</v>
      </c>
      <c r="B141" s="898"/>
      <c r="C141" s="898"/>
      <c r="D141" s="898"/>
      <c r="E141" s="898"/>
      <c r="F141" s="898"/>
      <c r="G141" s="899"/>
      <c r="H141" s="80"/>
      <c r="I141" s="897" t="s">
        <v>265</v>
      </c>
      <c r="J141" s="898"/>
      <c r="K141" s="898"/>
      <c r="L141" s="898"/>
      <c r="M141" s="898"/>
      <c r="N141" s="898"/>
      <c r="O141" s="899"/>
      <c r="P141" s="85"/>
    </row>
    <row r="142" spans="1:16" s="86" customFormat="1" ht="20.100000000000001" customHeight="1">
      <c r="A142" s="871" t="s">
        <v>47</v>
      </c>
      <c r="B142" s="872"/>
      <c r="C142" s="872"/>
      <c r="D142" s="432" t="s">
        <v>459</v>
      </c>
      <c r="E142" s="102" t="s">
        <v>32</v>
      </c>
      <c r="F142" s="102" t="s">
        <v>33</v>
      </c>
      <c r="G142" s="103" t="s">
        <v>34</v>
      </c>
      <c r="H142" s="80"/>
      <c r="I142" s="871" t="s">
        <v>47</v>
      </c>
      <c r="J142" s="872"/>
      <c r="K142" s="872"/>
      <c r="L142" s="432" t="s">
        <v>459</v>
      </c>
      <c r="M142" s="102" t="s">
        <v>32</v>
      </c>
      <c r="N142" s="102" t="s">
        <v>33</v>
      </c>
      <c r="O142" s="103" t="s">
        <v>34</v>
      </c>
      <c r="P142" s="85"/>
    </row>
    <row r="143" spans="1:16" s="86" customFormat="1" ht="20.100000000000001" customHeight="1">
      <c r="A143" s="888"/>
      <c r="B143" s="889"/>
      <c r="C143" s="889"/>
      <c r="D143" s="433"/>
      <c r="E143" s="104" t="s">
        <v>32</v>
      </c>
      <c r="F143" s="105"/>
      <c r="G143" s="106">
        <f>D143*F143</f>
        <v>0</v>
      </c>
      <c r="H143" s="80"/>
      <c r="I143" s="888"/>
      <c r="J143" s="889"/>
      <c r="K143" s="889"/>
      <c r="L143" s="433"/>
      <c r="M143" s="104" t="s">
        <v>32</v>
      </c>
      <c r="N143" s="105"/>
      <c r="O143" s="106">
        <f>L143*N143</f>
        <v>0</v>
      </c>
      <c r="P143" s="85"/>
    </row>
    <row r="144" spans="1:16" s="86" customFormat="1" ht="20.100000000000001" customHeight="1">
      <c r="A144" s="858"/>
      <c r="B144" s="859"/>
      <c r="C144" s="859"/>
      <c r="D144" s="434"/>
      <c r="E144" s="108" t="s">
        <v>32</v>
      </c>
      <c r="F144" s="107"/>
      <c r="G144" s="109">
        <f t="shared" ref="G144:G152" si="10">D144*F144</f>
        <v>0</v>
      </c>
      <c r="H144" s="80"/>
      <c r="I144" s="858"/>
      <c r="J144" s="859"/>
      <c r="K144" s="859"/>
      <c r="L144" s="434"/>
      <c r="M144" s="108" t="s">
        <v>32</v>
      </c>
      <c r="N144" s="107"/>
      <c r="O144" s="109">
        <f t="shared" ref="O144:O152" si="11">L144*N144</f>
        <v>0</v>
      </c>
      <c r="P144" s="85"/>
    </row>
    <row r="145" spans="1:16" s="86" customFormat="1" ht="20.100000000000001" customHeight="1">
      <c r="A145" s="858"/>
      <c r="B145" s="859"/>
      <c r="C145" s="859"/>
      <c r="D145" s="434"/>
      <c r="E145" s="108" t="s">
        <v>32</v>
      </c>
      <c r="F145" s="107"/>
      <c r="G145" s="109">
        <f t="shared" si="10"/>
        <v>0</v>
      </c>
      <c r="H145" s="80"/>
      <c r="I145" s="858"/>
      <c r="J145" s="859"/>
      <c r="K145" s="859"/>
      <c r="L145" s="434"/>
      <c r="M145" s="108" t="s">
        <v>32</v>
      </c>
      <c r="N145" s="107"/>
      <c r="O145" s="109">
        <f t="shared" si="11"/>
        <v>0</v>
      </c>
      <c r="P145" s="85"/>
    </row>
    <row r="146" spans="1:16" s="86" customFormat="1" ht="20.100000000000001" customHeight="1">
      <c r="A146" s="858"/>
      <c r="B146" s="859"/>
      <c r="C146" s="859"/>
      <c r="D146" s="434"/>
      <c r="E146" s="108" t="s">
        <v>32</v>
      </c>
      <c r="F146" s="107"/>
      <c r="G146" s="109">
        <f t="shared" si="10"/>
        <v>0</v>
      </c>
      <c r="H146" s="80"/>
      <c r="I146" s="858"/>
      <c r="J146" s="859"/>
      <c r="K146" s="859"/>
      <c r="L146" s="434"/>
      <c r="M146" s="108" t="s">
        <v>32</v>
      </c>
      <c r="N146" s="107"/>
      <c r="O146" s="109">
        <f t="shared" si="11"/>
        <v>0</v>
      </c>
      <c r="P146" s="85"/>
    </row>
    <row r="147" spans="1:16" s="86" customFormat="1" ht="20.100000000000001" customHeight="1">
      <c r="A147" s="858"/>
      <c r="B147" s="859"/>
      <c r="C147" s="859"/>
      <c r="D147" s="434"/>
      <c r="E147" s="108" t="s">
        <v>32</v>
      </c>
      <c r="F147" s="107"/>
      <c r="G147" s="109">
        <f t="shared" si="10"/>
        <v>0</v>
      </c>
      <c r="H147" s="80"/>
      <c r="I147" s="858"/>
      <c r="J147" s="859"/>
      <c r="K147" s="859"/>
      <c r="L147" s="434"/>
      <c r="M147" s="108" t="s">
        <v>32</v>
      </c>
      <c r="N147" s="107"/>
      <c r="O147" s="109">
        <f t="shared" si="11"/>
        <v>0</v>
      </c>
      <c r="P147" s="85"/>
    </row>
    <row r="148" spans="1:16" s="86" customFormat="1" ht="20.100000000000001" customHeight="1">
      <c r="A148" s="858"/>
      <c r="B148" s="859"/>
      <c r="C148" s="859"/>
      <c r="D148" s="434"/>
      <c r="E148" s="108" t="s">
        <v>32</v>
      </c>
      <c r="F148" s="107"/>
      <c r="G148" s="109">
        <f t="shared" si="10"/>
        <v>0</v>
      </c>
      <c r="H148" s="80"/>
      <c r="I148" s="858"/>
      <c r="J148" s="859"/>
      <c r="K148" s="859"/>
      <c r="L148" s="434"/>
      <c r="M148" s="108" t="s">
        <v>32</v>
      </c>
      <c r="N148" s="107"/>
      <c r="O148" s="109">
        <f t="shared" si="11"/>
        <v>0</v>
      </c>
      <c r="P148" s="85"/>
    </row>
    <row r="149" spans="1:16" s="86" customFormat="1" ht="20.100000000000001" customHeight="1">
      <c r="A149" s="858"/>
      <c r="B149" s="859"/>
      <c r="C149" s="859"/>
      <c r="D149" s="434"/>
      <c r="E149" s="108" t="s">
        <v>32</v>
      </c>
      <c r="F149" s="107"/>
      <c r="G149" s="109">
        <f t="shared" si="10"/>
        <v>0</v>
      </c>
      <c r="H149" s="80"/>
      <c r="I149" s="858"/>
      <c r="J149" s="859"/>
      <c r="K149" s="859"/>
      <c r="L149" s="434"/>
      <c r="M149" s="108" t="s">
        <v>32</v>
      </c>
      <c r="N149" s="107"/>
      <c r="O149" s="109">
        <f t="shared" si="11"/>
        <v>0</v>
      </c>
      <c r="P149" s="85"/>
    </row>
    <row r="150" spans="1:16" s="86" customFormat="1" ht="20.100000000000001" customHeight="1">
      <c r="A150" s="858"/>
      <c r="B150" s="859"/>
      <c r="C150" s="859"/>
      <c r="D150" s="434"/>
      <c r="E150" s="108" t="s">
        <v>32</v>
      </c>
      <c r="F150" s="107"/>
      <c r="G150" s="109">
        <f t="shared" si="10"/>
        <v>0</v>
      </c>
      <c r="H150" s="80"/>
      <c r="I150" s="858"/>
      <c r="J150" s="859"/>
      <c r="K150" s="859"/>
      <c r="L150" s="434"/>
      <c r="M150" s="108" t="s">
        <v>32</v>
      </c>
      <c r="N150" s="107"/>
      <c r="O150" s="109">
        <f t="shared" si="11"/>
        <v>0</v>
      </c>
      <c r="P150" s="85"/>
    </row>
    <row r="151" spans="1:16" s="86" customFormat="1" ht="20.100000000000001" customHeight="1">
      <c r="A151" s="858"/>
      <c r="B151" s="859"/>
      <c r="C151" s="859"/>
      <c r="D151" s="434"/>
      <c r="E151" s="108" t="s">
        <v>32</v>
      </c>
      <c r="F151" s="107"/>
      <c r="G151" s="109">
        <f t="shared" si="10"/>
        <v>0</v>
      </c>
      <c r="H151" s="80"/>
      <c r="I151" s="858"/>
      <c r="J151" s="859"/>
      <c r="K151" s="859"/>
      <c r="L151" s="434"/>
      <c r="M151" s="108" t="s">
        <v>32</v>
      </c>
      <c r="N151" s="107"/>
      <c r="O151" s="109">
        <f t="shared" si="11"/>
        <v>0</v>
      </c>
      <c r="P151" s="85"/>
    </row>
    <row r="152" spans="1:16" s="86" customFormat="1" ht="20.100000000000001" customHeight="1">
      <c r="A152" s="858"/>
      <c r="B152" s="859"/>
      <c r="C152" s="859"/>
      <c r="D152" s="434"/>
      <c r="E152" s="108" t="s">
        <v>32</v>
      </c>
      <c r="F152" s="107"/>
      <c r="G152" s="109">
        <f t="shared" si="10"/>
        <v>0</v>
      </c>
      <c r="H152" s="80"/>
      <c r="I152" s="858"/>
      <c r="J152" s="859"/>
      <c r="K152" s="859"/>
      <c r="L152" s="434"/>
      <c r="M152" s="108" t="s">
        <v>32</v>
      </c>
      <c r="N152" s="107"/>
      <c r="O152" s="109">
        <f t="shared" si="11"/>
        <v>0</v>
      </c>
      <c r="P152" s="85"/>
    </row>
    <row r="153" spans="1:16" s="86" customFormat="1" ht="20.100000000000001" customHeight="1">
      <c r="A153" s="892" t="s">
        <v>162</v>
      </c>
      <c r="B153" s="893"/>
      <c r="C153" s="894"/>
      <c r="D153" s="435"/>
      <c r="E153" s="110" t="s">
        <v>32</v>
      </c>
      <c r="F153" s="111"/>
      <c r="G153" s="112">
        <f>D153*F153</f>
        <v>0</v>
      </c>
      <c r="H153" s="80"/>
      <c r="I153" s="892" t="s">
        <v>162</v>
      </c>
      <c r="J153" s="893"/>
      <c r="K153" s="894"/>
      <c r="L153" s="435"/>
      <c r="M153" s="110" t="s">
        <v>32</v>
      </c>
      <c r="N153" s="111"/>
      <c r="O153" s="112">
        <f>L153*N153</f>
        <v>0</v>
      </c>
      <c r="P153" s="85"/>
    </row>
    <row r="154" spans="1:16" s="86" customFormat="1" ht="20.100000000000001" customHeight="1">
      <c r="A154" s="871" t="s">
        <v>152</v>
      </c>
      <c r="B154" s="872"/>
      <c r="C154" s="872"/>
      <c r="D154" s="872"/>
      <c r="E154" s="872"/>
      <c r="F154" s="872"/>
      <c r="G154" s="113">
        <f>SUM(G143:G153)</f>
        <v>0</v>
      </c>
      <c r="H154" s="80"/>
      <c r="I154" s="871" t="s">
        <v>152</v>
      </c>
      <c r="J154" s="872"/>
      <c r="K154" s="872"/>
      <c r="L154" s="872"/>
      <c r="M154" s="872"/>
      <c r="N154" s="872"/>
      <c r="O154" s="113">
        <f>SUM(O143:O153)</f>
        <v>0</v>
      </c>
      <c r="P154" s="85"/>
    </row>
    <row r="155" spans="1:16" s="86" customFormat="1" ht="20.100000000000001" customHeight="1">
      <c r="A155" s="856" t="s">
        <v>270</v>
      </c>
      <c r="B155" s="857"/>
      <c r="C155" s="857"/>
      <c r="D155" s="857"/>
      <c r="E155" s="857"/>
      <c r="F155" s="857"/>
      <c r="G155" s="114"/>
      <c r="H155" s="80"/>
      <c r="I155" s="856" t="s">
        <v>270</v>
      </c>
      <c r="J155" s="857"/>
      <c r="K155" s="857"/>
      <c r="L155" s="857"/>
      <c r="M155" s="857"/>
      <c r="N155" s="857"/>
      <c r="O155" s="114"/>
      <c r="P155" s="85"/>
    </row>
    <row r="156" spans="1:16" s="86" customFormat="1" ht="20.100000000000001" customHeight="1">
      <c r="A156" s="871" t="s">
        <v>153</v>
      </c>
      <c r="B156" s="872"/>
      <c r="C156" s="872"/>
      <c r="D156" s="872"/>
      <c r="E156" s="872"/>
      <c r="F156" s="872"/>
      <c r="G156" s="113">
        <f>G154+G155</f>
        <v>0</v>
      </c>
      <c r="H156" s="80"/>
      <c r="I156" s="871" t="s">
        <v>153</v>
      </c>
      <c r="J156" s="872"/>
      <c r="K156" s="872"/>
      <c r="L156" s="872"/>
      <c r="M156" s="872"/>
      <c r="N156" s="872"/>
      <c r="O156" s="113">
        <f>O154+O155</f>
        <v>0</v>
      </c>
      <c r="P156" s="85"/>
    </row>
    <row r="157" spans="1:16" s="86" customFormat="1" ht="20.100000000000001" customHeight="1">
      <c r="A157" s="115"/>
      <c r="B157" s="115"/>
      <c r="C157" s="115"/>
      <c r="D157" s="436"/>
      <c r="E157" s="115"/>
      <c r="F157" s="115"/>
      <c r="G157" s="158">
        <v>13</v>
      </c>
      <c r="H157" s="115"/>
      <c r="I157" s="115"/>
      <c r="J157" s="115"/>
      <c r="K157" s="115"/>
      <c r="L157" s="436"/>
      <c r="M157" s="115"/>
      <c r="N157" s="115"/>
      <c r="O157" s="158">
        <v>14</v>
      </c>
      <c r="P157" s="85"/>
    </row>
    <row r="158" spans="1:16" s="86" customFormat="1" ht="20.100000000000001" customHeight="1">
      <c r="A158" s="867" t="s">
        <v>149</v>
      </c>
      <c r="B158" s="868"/>
      <c r="C158" s="869"/>
      <c r="D158" s="869"/>
      <c r="E158" s="869"/>
      <c r="F158" s="869"/>
      <c r="G158" s="870"/>
      <c r="H158" s="80"/>
      <c r="I158" s="867" t="s">
        <v>149</v>
      </c>
      <c r="J158" s="868"/>
      <c r="K158" s="869"/>
      <c r="L158" s="869"/>
      <c r="M158" s="869"/>
      <c r="N158" s="869"/>
      <c r="O158" s="870"/>
      <c r="P158" s="85"/>
    </row>
    <row r="159" spans="1:16" s="86" customFormat="1" ht="20.100000000000001" customHeight="1">
      <c r="A159" s="865" t="s">
        <v>31</v>
      </c>
      <c r="B159" s="866"/>
      <c r="C159" s="876"/>
      <c r="D159" s="876"/>
      <c r="E159" s="876"/>
      <c r="F159" s="876"/>
      <c r="G159" s="877"/>
      <c r="H159" s="80"/>
      <c r="I159" s="865" t="s">
        <v>31</v>
      </c>
      <c r="J159" s="866"/>
      <c r="K159" s="876"/>
      <c r="L159" s="876"/>
      <c r="M159" s="876"/>
      <c r="N159" s="876"/>
      <c r="O159" s="877"/>
      <c r="P159" s="85"/>
    </row>
    <row r="160" spans="1:16" s="86" customFormat="1" ht="20.100000000000001" customHeight="1">
      <c r="A160" s="860" t="s">
        <v>157</v>
      </c>
      <c r="B160" s="861"/>
      <c r="C160" s="862"/>
      <c r="D160" s="862"/>
      <c r="E160" s="878"/>
      <c r="F160" s="878"/>
      <c r="G160" s="879"/>
      <c r="H160" s="80"/>
      <c r="I160" s="860" t="s">
        <v>157</v>
      </c>
      <c r="J160" s="861"/>
      <c r="K160" s="862"/>
      <c r="L160" s="862"/>
      <c r="M160" s="878"/>
      <c r="N160" s="878"/>
      <c r="O160" s="879"/>
      <c r="P160" s="85"/>
    </row>
    <row r="161" spans="1:16" s="86" customFormat="1" ht="20.100000000000001" customHeight="1">
      <c r="A161" s="93" t="s">
        <v>154</v>
      </c>
      <c r="B161" s="872" t="s">
        <v>155</v>
      </c>
      <c r="C161" s="872"/>
      <c r="D161" s="873"/>
      <c r="E161" s="873"/>
      <c r="F161" s="94" t="s">
        <v>156</v>
      </c>
      <c r="G161" s="95"/>
      <c r="H161" s="115"/>
      <c r="I161" s="93" t="s">
        <v>154</v>
      </c>
      <c r="J161" s="872" t="s">
        <v>155</v>
      </c>
      <c r="K161" s="872"/>
      <c r="L161" s="873"/>
      <c r="M161" s="873"/>
      <c r="N161" s="94" t="s">
        <v>156</v>
      </c>
      <c r="O161" s="95"/>
      <c r="P161" s="85"/>
    </row>
    <row r="162" spans="1:16" s="86" customFormat="1" ht="20.100000000000001" customHeight="1">
      <c r="A162" s="867" t="s">
        <v>169</v>
      </c>
      <c r="B162" s="868"/>
      <c r="C162" s="874">
        <f>C160-D161-G161</f>
        <v>0</v>
      </c>
      <c r="D162" s="875"/>
      <c r="E162" s="863" t="s">
        <v>170</v>
      </c>
      <c r="F162" s="864"/>
      <c r="G162" s="96" t="str">
        <f>IF(C162*C163=0,"",C162*C163)</f>
        <v/>
      </c>
      <c r="H162" s="80"/>
      <c r="I162" s="867" t="s">
        <v>169</v>
      </c>
      <c r="J162" s="868"/>
      <c r="K162" s="874">
        <f>K160-L161-O161</f>
        <v>0</v>
      </c>
      <c r="L162" s="875"/>
      <c r="M162" s="863" t="s">
        <v>170</v>
      </c>
      <c r="N162" s="864"/>
      <c r="O162" s="96" t="str">
        <f>IF(K162*K163=0,"",K162*K163)</f>
        <v/>
      </c>
      <c r="P162" s="85"/>
    </row>
    <row r="163" spans="1:16" s="86" customFormat="1" ht="20.100000000000001" customHeight="1">
      <c r="A163" s="860" t="s">
        <v>150</v>
      </c>
      <c r="B163" s="861"/>
      <c r="C163" s="880"/>
      <c r="D163" s="881"/>
      <c r="E163" s="97"/>
      <c r="F163" s="98"/>
      <c r="G163" s="99"/>
      <c r="H163" s="80"/>
      <c r="I163" s="860" t="s">
        <v>150</v>
      </c>
      <c r="J163" s="861"/>
      <c r="K163" s="880"/>
      <c r="L163" s="881"/>
      <c r="M163" s="97"/>
      <c r="N163" s="98"/>
      <c r="O163" s="99"/>
      <c r="P163" s="85"/>
    </row>
    <row r="164" spans="1:16" s="86" customFormat="1" ht="20.100000000000001" customHeight="1">
      <c r="A164" s="871" t="s">
        <v>158</v>
      </c>
      <c r="B164" s="872"/>
      <c r="C164" s="882" t="str">
        <f>IF(G162="","",SUM(F168:F177))</f>
        <v/>
      </c>
      <c r="D164" s="882"/>
      <c r="E164" s="883" t="s">
        <v>160</v>
      </c>
      <c r="F164" s="883"/>
      <c r="G164" s="100" t="str">
        <f>IF(G162="","",C164/G162)</f>
        <v/>
      </c>
      <c r="H164" s="80"/>
      <c r="I164" s="871" t="s">
        <v>158</v>
      </c>
      <c r="J164" s="872"/>
      <c r="K164" s="882" t="str">
        <f>IF(O162="","",SUM(N168:N177))</f>
        <v/>
      </c>
      <c r="L164" s="882"/>
      <c r="M164" s="883" t="s">
        <v>160</v>
      </c>
      <c r="N164" s="883"/>
      <c r="O164" s="100" t="str">
        <f>IF(O162="","",K164/O162)</f>
        <v/>
      </c>
      <c r="P164" s="85"/>
    </row>
    <row r="165" spans="1:16" s="86" customFormat="1" ht="20.100000000000001" customHeight="1">
      <c r="A165" s="895" t="s">
        <v>159</v>
      </c>
      <c r="B165" s="896"/>
      <c r="C165" s="884" t="str">
        <f>IF(G162="","",SUM(F168:F178))</f>
        <v/>
      </c>
      <c r="D165" s="884"/>
      <c r="E165" s="885" t="s">
        <v>161</v>
      </c>
      <c r="F165" s="885"/>
      <c r="G165" s="101" t="str">
        <f>IF(G162="","",C165/G162)</f>
        <v/>
      </c>
      <c r="H165" s="80"/>
      <c r="I165" s="895" t="s">
        <v>159</v>
      </c>
      <c r="J165" s="896"/>
      <c r="K165" s="884" t="str">
        <f>IF(O162="","",SUM(N168:N178))</f>
        <v/>
      </c>
      <c r="L165" s="884"/>
      <c r="M165" s="885" t="s">
        <v>161</v>
      </c>
      <c r="N165" s="885"/>
      <c r="O165" s="101" t="str">
        <f>IF(O162="","",K165/O162)</f>
        <v/>
      </c>
      <c r="P165" s="85"/>
    </row>
    <row r="166" spans="1:16" s="86" customFormat="1" ht="20.100000000000001" customHeight="1">
      <c r="A166" s="897" t="s">
        <v>265</v>
      </c>
      <c r="B166" s="898"/>
      <c r="C166" s="898"/>
      <c r="D166" s="898"/>
      <c r="E166" s="898"/>
      <c r="F166" s="898"/>
      <c r="G166" s="899"/>
      <c r="H166" s="80"/>
      <c r="I166" s="897" t="s">
        <v>265</v>
      </c>
      <c r="J166" s="898"/>
      <c r="K166" s="898"/>
      <c r="L166" s="898"/>
      <c r="M166" s="898"/>
      <c r="N166" s="898"/>
      <c r="O166" s="899"/>
      <c r="P166" s="85"/>
    </row>
    <row r="167" spans="1:16" s="86" customFormat="1" ht="20.100000000000001" customHeight="1">
      <c r="A167" s="871" t="s">
        <v>47</v>
      </c>
      <c r="B167" s="872"/>
      <c r="C167" s="872"/>
      <c r="D167" s="432" t="s">
        <v>459</v>
      </c>
      <c r="E167" s="102" t="s">
        <v>32</v>
      </c>
      <c r="F167" s="102" t="s">
        <v>33</v>
      </c>
      <c r="G167" s="103" t="s">
        <v>34</v>
      </c>
      <c r="H167" s="80"/>
      <c r="I167" s="871" t="s">
        <v>47</v>
      </c>
      <c r="J167" s="872"/>
      <c r="K167" s="872"/>
      <c r="L167" s="432" t="s">
        <v>459</v>
      </c>
      <c r="M167" s="102" t="s">
        <v>32</v>
      </c>
      <c r="N167" s="102" t="s">
        <v>33</v>
      </c>
      <c r="O167" s="103" t="s">
        <v>34</v>
      </c>
      <c r="P167" s="85"/>
    </row>
    <row r="168" spans="1:16" s="86" customFormat="1" ht="20.100000000000001" customHeight="1">
      <c r="A168" s="888"/>
      <c r="B168" s="889"/>
      <c r="C168" s="889"/>
      <c r="D168" s="433"/>
      <c r="E168" s="104" t="s">
        <v>32</v>
      </c>
      <c r="F168" s="105"/>
      <c r="G168" s="106">
        <f>D168*F168</f>
        <v>0</v>
      </c>
      <c r="H168" s="80"/>
      <c r="I168" s="888"/>
      <c r="J168" s="889"/>
      <c r="K168" s="889"/>
      <c r="L168" s="433"/>
      <c r="M168" s="104" t="s">
        <v>32</v>
      </c>
      <c r="N168" s="105"/>
      <c r="O168" s="106">
        <f>L168*N168</f>
        <v>0</v>
      </c>
      <c r="P168" s="85"/>
    </row>
    <row r="169" spans="1:16" s="86" customFormat="1" ht="20.100000000000001" customHeight="1">
      <c r="A169" s="858"/>
      <c r="B169" s="859"/>
      <c r="C169" s="859"/>
      <c r="D169" s="434"/>
      <c r="E169" s="108" t="s">
        <v>32</v>
      </c>
      <c r="F169" s="107"/>
      <c r="G169" s="109">
        <f t="shared" ref="G169:G177" si="12">D169*F169</f>
        <v>0</v>
      </c>
      <c r="H169" s="80"/>
      <c r="I169" s="858"/>
      <c r="J169" s="859"/>
      <c r="K169" s="859"/>
      <c r="L169" s="434"/>
      <c r="M169" s="108" t="s">
        <v>32</v>
      </c>
      <c r="N169" s="107"/>
      <c r="O169" s="109">
        <f t="shared" ref="O169:O177" si="13">L169*N169</f>
        <v>0</v>
      </c>
      <c r="P169" s="85"/>
    </row>
    <row r="170" spans="1:16" s="86" customFormat="1" ht="20.100000000000001" customHeight="1">
      <c r="A170" s="858"/>
      <c r="B170" s="859"/>
      <c r="C170" s="859"/>
      <c r="D170" s="434"/>
      <c r="E170" s="108" t="s">
        <v>32</v>
      </c>
      <c r="F170" s="107"/>
      <c r="G170" s="109">
        <f t="shared" si="12"/>
        <v>0</v>
      </c>
      <c r="H170" s="80"/>
      <c r="I170" s="858"/>
      <c r="J170" s="859"/>
      <c r="K170" s="859"/>
      <c r="L170" s="434"/>
      <c r="M170" s="108" t="s">
        <v>32</v>
      </c>
      <c r="N170" s="107"/>
      <c r="O170" s="109">
        <f t="shared" si="13"/>
        <v>0</v>
      </c>
      <c r="P170" s="85"/>
    </row>
    <row r="171" spans="1:16" s="86" customFormat="1" ht="20.100000000000001" customHeight="1">
      <c r="A171" s="858"/>
      <c r="B171" s="859"/>
      <c r="C171" s="859"/>
      <c r="D171" s="434"/>
      <c r="E171" s="108" t="s">
        <v>32</v>
      </c>
      <c r="F171" s="107"/>
      <c r="G171" s="109">
        <f t="shared" si="12"/>
        <v>0</v>
      </c>
      <c r="H171" s="80"/>
      <c r="I171" s="858"/>
      <c r="J171" s="859"/>
      <c r="K171" s="859"/>
      <c r="L171" s="434"/>
      <c r="M171" s="108" t="s">
        <v>32</v>
      </c>
      <c r="N171" s="107"/>
      <c r="O171" s="109">
        <f t="shared" si="13"/>
        <v>0</v>
      </c>
      <c r="P171" s="85"/>
    </row>
    <row r="172" spans="1:16" s="86" customFormat="1" ht="20.100000000000001" customHeight="1">
      <c r="A172" s="858"/>
      <c r="B172" s="859"/>
      <c r="C172" s="859"/>
      <c r="D172" s="434"/>
      <c r="E172" s="108" t="s">
        <v>32</v>
      </c>
      <c r="F172" s="107"/>
      <c r="G172" s="109">
        <f t="shared" si="12"/>
        <v>0</v>
      </c>
      <c r="H172" s="80"/>
      <c r="I172" s="858"/>
      <c r="J172" s="859"/>
      <c r="K172" s="859"/>
      <c r="L172" s="434"/>
      <c r="M172" s="108" t="s">
        <v>32</v>
      </c>
      <c r="N172" s="107"/>
      <c r="O172" s="109">
        <f t="shared" si="13"/>
        <v>0</v>
      </c>
      <c r="P172" s="85"/>
    </row>
    <row r="173" spans="1:16" s="86" customFormat="1" ht="20.100000000000001" customHeight="1">
      <c r="A173" s="858"/>
      <c r="B173" s="859"/>
      <c r="C173" s="859"/>
      <c r="D173" s="434"/>
      <c r="E173" s="108" t="s">
        <v>32</v>
      </c>
      <c r="F173" s="107"/>
      <c r="G173" s="109">
        <f t="shared" si="12"/>
        <v>0</v>
      </c>
      <c r="H173" s="80"/>
      <c r="I173" s="858"/>
      <c r="J173" s="859"/>
      <c r="K173" s="859"/>
      <c r="L173" s="434"/>
      <c r="M173" s="108" t="s">
        <v>32</v>
      </c>
      <c r="N173" s="107"/>
      <c r="O173" s="109">
        <f t="shared" si="13"/>
        <v>0</v>
      </c>
      <c r="P173" s="85"/>
    </row>
    <row r="174" spans="1:16" s="86" customFormat="1" ht="20.100000000000001" customHeight="1">
      <c r="A174" s="858"/>
      <c r="B174" s="859"/>
      <c r="C174" s="859"/>
      <c r="D174" s="434"/>
      <c r="E174" s="108" t="s">
        <v>32</v>
      </c>
      <c r="F174" s="107"/>
      <c r="G174" s="109">
        <f t="shared" si="12"/>
        <v>0</v>
      </c>
      <c r="H174" s="80"/>
      <c r="I174" s="858"/>
      <c r="J174" s="859"/>
      <c r="K174" s="859"/>
      <c r="L174" s="434"/>
      <c r="M174" s="108" t="s">
        <v>32</v>
      </c>
      <c r="N174" s="107"/>
      <c r="O174" s="109">
        <f t="shared" si="13"/>
        <v>0</v>
      </c>
      <c r="P174" s="85"/>
    </row>
    <row r="175" spans="1:16" s="86" customFormat="1" ht="20.100000000000001" customHeight="1">
      <c r="A175" s="858"/>
      <c r="B175" s="859"/>
      <c r="C175" s="859"/>
      <c r="D175" s="434"/>
      <c r="E175" s="108" t="s">
        <v>32</v>
      </c>
      <c r="F175" s="107"/>
      <c r="G175" s="109">
        <f t="shared" si="12"/>
        <v>0</v>
      </c>
      <c r="H175" s="80"/>
      <c r="I175" s="858"/>
      <c r="J175" s="859"/>
      <c r="K175" s="859"/>
      <c r="L175" s="434"/>
      <c r="M175" s="108" t="s">
        <v>32</v>
      </c>
      <c r="N175" s="107"/>
      <c r="O175" s="109">
        <f t="shared" si="13"/>
        <v>0</v>
      </c>
      <c r="P175" s="85"/>
    </row>
    <row r="176" spans="1:16" s="86" customFormat="1" ht="20.100000000000001" customHeight="1">
      <c r="A176" s="858"/>
      <c r="B176" s="859"/>
      <c r="C176" s="859"/>
      <c r="D176" s="434"/>
      <c r="E176" s="108" t="s">
        <v>32</v>
      </c>
      <c r="F176" s="107"/>
      <c r="G176" s="109">
        <f t="shared" si="12"/>
        <v>0</v>
      </c>
      <c r="H176" s="80"/>
      <c r="I176" s="858"/>
      <c r="J176" s="859"/>
      <c r="K176" s="859"/>
      <c r="L176" s="434"/>
      <c r="M176" s="108" t="s">
        <v>32</v>
      </c>
      <c r="N176" s="107"/>
      <c r="O176" s="109">
        <f t="shared" si="13"/>
        <v>0</v>
      </c>
      <c r="P176" s="85"/>
    </row>
    <row r="177" spans="1:16" s="86" customFormat="1" ht="20.100000000000001" customHeight="1">
      <c r="A177" s="858"/>
      <c r="B177" s="859"/>
      <c r="C177" s="859"/>
      <c r="D177" s="434"/>
      <c r="E177" s="108" t="s">
        <v>32</v>
      </c>
      <c r="F177" s="107"/>
      <c r="G177" s="109">
        <f t="shared" si="12"/>
        <v>0</v>
      </c>
      <c r="H177" s="80"/>
      <c r="I177" s="858"/>
      <c r="J177" s="859"/>
      <c r="K177" s="859"/>
      <c r="L177" s="434"/>
      <c r="M177" s="108" t="s">
        <v>32</v>
      </c>
      <c r="N177" s="107"/>
      <c r="O177" s="109">
        <f t="shared" si="13"/>
        <v>0</v>
      </c>
      <c r="P177" s="85"/>
    </row>
    <row r="178" spans="1:16" s="86" customFormat="1" ht="20.100000000000001" customHeight="1">
      <c r="A178" s="892" t="s">
        <v>162</v>
      </c>
      <c r="B178" s="893"/>
      <c r="C178" s="894"/>
      <c r="D178" s="435"/>
      <c r="E178" s="110" t="s">
        <v>32</v>
      </c>
      <c r="F178" s="111"/>
      <c r="G178" s="112">
        <f>D178*F178</f>
        <v>0</v>
      </c>
      <c r="H178" s="80"/>
      <c r="I178" s="892" t="s">
        <v>162</v>
      </c>
      <c r="J178" s="893"/>
      <c r="K178" s="894"/>
      <c r="L178" s="435"/>
      <c r="M178" s="110" t="s">
        <v>32</v>
      </c>
      <c r="N178" s="111"/>
      <c r="O178" s="112">
        <f>L178*N178</f>
        <v>0</v>
      </c>
      <c r="P178" s="85"/>
    </row>
    <row r="179" spans="1:16" s="86" customFormat="1" ht="20.100000000000001" customHeight="1">
      <c r="A179" s="871" t="s">
        <v>152</v>
      </c>
      <c r="B179" s="872"/>
      <c r="C179" s="872"/>
      <c r="D179" s="872"/>
      <c r="E179" s="872"/>
      <c r="F179" s="872"/>
      <c r="G179" s="113">
        <f>SUM(G168:G178)</f>
        <v>0</v>
      </c>
      <c r="H179" s="80"/>
      <c r="I179" s="871" t="s">
        <v>152</v>
      </c>
      <c r="J179" s="872"/>
      <c r="K179" s="872"/>
      <c r="L179" s="872"/>
      <c r="M179" s="872"/>
      <c r="N179" s="872"/>
      <c r="O179" s="113">
        <f>SUM(O168:O178)</f>
        <v>0</v>
      </c>
      <c r="P179" s="85"/>
    </row>
    <row r="180" spans="1:16" s="86" customFormat="1" ht="20.100000000000001" customHeight="1">
      <c r="A180" s="856" t="s">
        <v>270</v>
      </c>
      <c r="B180" s="857"/>
      <c r="C180" s="857"/>
      <c r="D180" s="857"/>
      <c r="E180" s="857"/>
      <c r="F180" s="857"/>
      <c r="G180" s="114"/>
      <c r="H180" s="80"/>
      <c r="I180" s="856" t="s">
        <v>270</v>
      </c>
      <c r="J180" s="857"/>
      <c r="K180" s="857"/>
      <c r="L180" s="857"/>
      <c r="M180" s="857"/>
      <c r="N180" s="857"/>
      <c r="O180" s="114"/>
      <c r="P180" s="85"/>
    </row>
    <row r="181" spans="1:16" s="86" customFormat="1" ht="20.100000000000001" customHeight="1">
      <c r="A181" s="871" t="s">
        <v>153</v>
      </c>
      <c r="B181" s="872"/>
      <c r="C181" s="872"/>
      <c r="D181" s="872"/>
      <c r="E181" s="872"/>
      <c r="F181" s="872"/>
      <c r="G181" s="113">
        <f>G179+G180</f>
        <v>0</v>
      </c>
      <c r="H181" s="80"/>
      <c r="I181" s="871" t="s">
        <v>153</v>
      </c>
      <c r="J181" s="872"/>
      <c r="K181" s="872"/>
      <c r="L181" s="872"/>
      <c r="M181" s="872"/>
      <c r="N181" s="872"/>
      <c r="O181" s="113">
        <f>O179+O180</f>
        <v>0</v>
      </c>
      <c r="P181" s="85"/>
    </row>
    <row r="182" spans="1:16" s="86" customFormat="1" ht="20.100000000000001" customHeight="1">
      <c r="A182" s="115"/>
      <c r="B182" s="115"/>
      <c r="C182" s="115"/>
      <c r="D182" s="436"/>
      <c r="E182" s="115"/>
      <c r="F182" s="115"/>
      <c r="G182" s="158">
        <v>15</v>
      </c>
      <c r="H182" s="115"/>
      <c r="I182" s="115"/>
      <c r="J182" s="115"/>
      <c r="K182" s="115"/>
      <c r="L182" s="436"/>
      <c r="M182" s="115"/>
      <c r="N182" s="115"/>
      <c r="O182" s="158">
        <v>16</v>
      </c>
      <c r="P182" s="85"/>
    </row>
    <row r="183" spans="1:16" s="86" customFormat="1" ht="20.100000000000001" customHeight="1">
      <c r="A183" s="867" t="s">
        <v>149</v>
      </c>
      <c r="B183" s="868"/>
      <c r="C183" s="869"/>
      <c r="D183" s="869"/>
      <c r="E183" s="869"/>
      <c r="F183" s="869"/>
      <c r="G183" s="870"/>
      <c r="H183" s="80"/>
      <c r="I183" s="867" t="s">
        <v>149</v>
      </c>
      <c r="J183" s="868"/>
      <c r="K183" s="869"/>
      <c r="L183" s="869"/>
      <c r="M183" s="869"/>
      <c r="N183" s="869"/>
      <c r="O183" s="870"/>
      <c r="P183" s="85"/>
    </row>
    <row r="184" spans="1:16" s="86" customFormat="1" ht="20.100000000000001" customHeight="1">
      <c r="A184" s="865" t="s">
        <v>31</v>
      </c>
      <c r="B184" s="866"/>
      <c r="C184" s="876"/>
      <c r="D184" s="876"/>
      <c r="E184" s="876"/>
      <c r="F184" s="876"/>
      <c r="G184" s="877"/>
      <c r="H184" s="80"/>
      <c r="I184" s="865" t="s">
        <v>31</v>
      </c>
      <c r="J184" s="866"/>
      <c r="K184" s="876"/>
      <c r="L184" s="876"/>
      <c r="M184" s="876"/>
      <c r="N184" s="876"/>
      <c r="O184" s="877"/>
      <c r="P184" s="85"/>
    </row>
    <row r="185" spans="1:16" s="86" customFormat="1" ht="20.100000000000001" customHeight="1">
      <c r="A185" s="860" t="s">
        <v>157</v>
      </c>
      <c r="B185" s="861"/>
      <c r="C185" s="862"/>
      <c r="D185" s="862"/>
      <c r="E185" s="878"/>
      <c r="F185" s="878"/>
      <c r="G185" s="879"/>
      <c r="H185" s="80"/>
      <c r="I185" s="860" t="s">
        <v>157</v>
      </c>
      <c r="J185" s="861"/>
      <c r="K185" s="862"/>
      <c r="L185" s="862"/>
      <c r="M185" s="878"/>
      <c r="N185" s="878"/>
      <c r="O185" s="879"/>
      <c r="P185" s="85"/>
    </row>
    <row r="186" spans="1:16" s="86" customFormat="1" ht="20.100000000000001" customHeight="1">
      <c r="A186" s="93" t="s">
        <v>154</v>
      </c>
      <c r="B186" s="872" t="s">
        <v>155</v>
      </c>
      <c r="C186" s="872"/>
      <c r="D186" s="873"/>
      <c r="E186" s="873"/>
      <c r="F186" s="94" t="s">
        <v>156</v>
      </c>
      <c r="G186" s="95"/>
      <c r="H186" s="115"/>
      <c r="I186" s="93" t="s">
        <v>154</v>
      </c>
      <c r="J186" s="872" t="s">
        <v>155</v>
      </c>
      <c r="K186" s="872"/>
      <c r="L186" s="873"/>
      <c r="M186" s="873"/>
      <c r="N186" s="94" t="s">
        <v>156</v>
      </c>
      <c r="O186" s="95"/>
      <c r="P186" s="85"/>
    </row>
    <row r="187" spans="1:16" s="86" customFormat="1" ht="20.100000000000001" customHeight="1">
      <c r="A187" s="867" t="s">
        <v>169</v>
      </c>
      <c r="B187" s="868"/>
      <c r="C187" s="874">
        <f>C185-D186-G186</f>
        <v>0</v>
      </c>
      <c r="D187" s="875"/>
      <c r="E187" s="863" t="s">
        <v>170</v>
      </c>
      <c r="F187" s="864"/>
      <c r="G187" s="96" t="str">
        <f>IF(C187*C188=0,"",C187*C188)</f>
        <v/>
      </c>
      <c r="H187" s="80"/>
      <c r="I187" s="867" t="s">
        <v>169</v>
      </c>
      <c r="J187" s="868"/>
      <c r="K187" s="874">
        <f>K185-L186-O186</f>
        <v>0</v>
      </c>
      <c r="L187" s="875"/>
      <c r="M187" s="863" t="s">
        <v>170</v>
      </c>
      <c r="N187" s="864"/>
      <c r="O187" s="96" t="str">
        <f>IF(K187*K188=0,"",K187*K188)</f>
        <v/>
      </c>
      <c r="P187" s="85"/>
    </row>
    <row r="188" spans="1:16" s="86" customFormat="1" ht="20.100000000000001" customHeight="1">
      <c r="A188" s="860" t="s">
        <v>150</v>
      </c>
      <c r="B188" s="861"/>
      <c r="C188" s="880"/>
      <c r="D188" s="881"/>
      <c r="E188" s="97"/>
      <c r="F188" s="98"/>
      <c r="G188" s="99"/>
      <c r="H188" s="80"/>
      <c r="I188" s="860" t="s">
        <v>150</v>
      </c>
      <c r="J188" s="861"/>
      <c r="K188" s="880"/>
      <c r="L188" s="881"/>
      <c r="M188" s="97"/>
      <c r="N188" s="98"/>
      <c r="O188" s="99"/>
      <c r="P188" s="85"/>
    </row>
    <row r="189" spans="1:16" s="86" customFormat="1" ht="20.100000000000001" customHeight="1">
      <c r="A189" s="871" t="s">
        <v>158</v>
      </c>
      <c r="B189" s="872"/>
      <c r="C189" s="882" t="str">
        <f>IF(G187="","",SUM(F193:F202))</f>
        <v/>
      </c>
      <c r="D189" s="882"/>
      <c r="E189" s="883" t="s">
        <v>160</v>
      </c>
      <c r="F189" s="883"/>
      <c r="G189" s="100" t="str">
        <f>IF(G187="","",C189/G187)</f>
        <v/>
      </c>
      <c r="H189" s="80"/>
      <c r="I189" s="871" t="s">
        <v>158</v>
      </c>
      <c r="J189" s="872"/>
      <c r="K189" s="882" t="str">
        <f>IF(O187="","",SUM(N193:N202))</f>
        <v/>
      </c>
      <c r="L189" s="882"/>
      <c r="M189" s="883" t="s">
        <v>160</v>
      </c>
      <c r="N189" s="883"/>
      <c r="O189" s="100" t="str">
        <f>IF(O187="","",K189/O187)</f>
        <v/>
      </c>
      <c r="P189" s="85"/>
    </row>
    <row r="190" spans="1:16" s="86" customFormat="1" ht="20.100000000000001" customHeight="1">
      <c r="A190" s="895" t="s">
        <v>159</v>
      </c>
      <c r="B190" s="896"/>
      <c r="C190" s="884" t="str">
        <f>IF(G187="","",SUM(F193:F203))</f>
        <v/>
      </c>
      <c r="D190" s="884"/>
      <c r="E190" s="885" t="s">
        <v>161</v>
      </c>
      <c r="F190" s="885"/>
      <c r="G190" s="101" t="str">
        <f>IF(G187="","",C190/G187)</f>
        <v/>
      </c>
      <c r="H190" s="80"/>
      <c r="I190" s="895" t="s">
        <v>159</v>
      </c>
      <c r="J190" s="896"/>
      <c r="K190" s="884" t="str">
        <f>IF(O187="","",SUM(N193:N203))</f>
        <v/>
      </c>
      <c r="L190" s="884"/>
      <c r="M190" s="885" t="s">
        <v>161</v>
      </c>
      <c r="N190" s="885"/>
      <c r="O190" s="101" t="str">
        <f>IF(O187="","",K190/O187)</f>
        <v/>
      </c>
      <c r="P190" s="85"/>
    </row>
    <row r="191" spans="1:16" s="86" customFormat="1" ht="20.100000000000001" customHeight="1">
      <c r="A191" s="897" t="s">
        <v>265</v>
      </c>
      <c r="B191" s="898"/>
      <c r="C191" s="898"/>
      <c r="D191" s="898"/>
      <c r="E191" s="898"/>
      <c r="F191" s="898"/>
      <c r="G191" s="899"/>
      <c r="H191" s="80"/>
      <c r="I191" s="897" t="s">
        <v>265</v>
      </c>
      <c r="J191" s="898"/>
      <c r="K191" s="898"/>
      <c r="L191" s="898"/>
      <c r="M191" s="898"/>
      <c r="N191" s="898"/>
      <c r="O191" s="899"/>
      <c r="P191" s="85"/>
    </row>
    <row r="192" spans="1:16" s="86" customFormat="1" ht="20.100000000000001" customHeight="1">
      <c r="A192" s="871" t="s">
        <v>47</v>
      </c>
      <c r="B192" s="872"/>
      <c r="C192" s="872"/>
      <c r="D192" s="432" t="s">
        <v>459</v>
      </c>
      <c r="E192" s="102" t="s">
        <v>32</v>
      </c>
      <c r="F192" s="102" t="s">
        <v>33</v>
      </c>
      <c r="G192" s="103" t="s">
        <v>34</v>
      </c>
      <c r="H192" s="80"/>
      <c r="I192" s="871" t="s">
        <v>47</v>
      </c>
      <c r="J192" s="872"/>
      <c r="K192" s="872"/>
      <c r="L192" s="432" t="s">
        <v>459</v>
      </c>
      <c r="M192" s="102" t="s">
        <v>32</v>
      </c>
      <c r="N192" s="102" t="s">
        <v>33</v>
      </c>
      <c r="O192" s="103" t="s">
        <v>34</v>
      </c>
      <c r="P192" s="85"/>
    </row>
    <row r="193" spans="1:16" s="86" customFormat="1" ht="20.100000000000001" customHeight="1">
      <c r="A193" s="888"/>
      <c r="B193" s="889"/>
      <c r="C193" s="889"/>
      <c r="D193" s="433"/>
      <c r="E193" s="104" t="s">
        <v>32</v>
      </c>
      <c r="F193" s="105"/>
      <c r="G193" s="106">
        <f>D193*F193</f>
        <v>0</v>
      </c>
      <c r="H193" s="80"/>
      <c r="I193" s="888"/>
      <c r="J193" s="889"/>
      <c r="K193" s="889"/>
      <c r="L193" s="433"/>
      <c r="M193" s="104" t="s">
        <v>32</v>
      </c>
      <c r="N193" s="105"/>
      <c r="O193" s="106">
        <f>L193*N193</f>
        <v>0</v>
      </c>
      <c r="P193" s="85"/>
    </row>
    <row r="194" spans="1:16" s="86" customFormat="1" ht="20.100000000000001" customHeight="1">
      <c r="A194" s="858"/>
      <c r="B194" s="859"/>
      <c r="C194" s="859"/>
      <c r="D194" s="434"/>
      <c r="E194" s="108" t="s">
        <v>32</v>
      </c>
      <c r="F194" s="107"/>
      <c r="G194" s="109">
        <f t="shared" ref="G194:G202" si="14">D194*F194</f>
        <v>0</v>
      </c>
      <c r="H194" s="80"/>
      <c r="I194" s="858"/>
      <c r="J194" s="859"/>
      <c r="K194" s="859"/>
      <c r="L194" s="434"/>
      <c r="M194" s="108" t="s">
        <v>32</v>
      </c>
      <c r="N194" s="107"/>
      <c r="O194" s="109">
        <f t="shared" ref="O194:O202" si="15">L194*N194</f>
        <v>0</v>
      </c>
      <c r="P194" s="85"/>
    </row>
    <row r="195" spans="1:16" s="86" customFormat="1" ht="20.100000000000001" customHeight="1">
      <c r="A195" s="858"/>
      <c r="B195" s="859"/>
      <c r="C195" s="859"/>
      <c r="D195" s="434"/>
      <c r="E195" s="108" t="s">
        <v>32</v>
      </c>
      <c r="F195" s="107"/>
      <c r="G195" s="109">
        <f t="shared" si="14"/>
        <v>0</v>
      </c>
      <c r="H195" s="80"/>
      <c r="I195" s="858"/>
      <c r="J195" s="859"/>
      <c r="K195" s="859"/>
      <c r="L195" s="434"/>
      <c r="M195" s="108" t="s">
        <v>32</v>
      </c>
      <c r="N195" s="107"/>
      <c r="O195" s="109">
        <f t="shared" si="15"/>
        <v>0</v>
      </c>
      <c r="P195" s="85"/>
    </row>
    <row r="196" spans="1:16" s="86" customFormat="1" ht="20.100000000000001" customHeight="1">
      <c r="A196" s="858"/>
      <c r="B196" s="859"/>
      <c r="C196" s="859"/>
      <c r="D196" s="434"/>
      <c r="E196" s="108" t="s">
        <v>32</v>
      </c>
      <c r="F196" s="107"/>
      <c r="G196" s="109">
        <f t="shared" si="14"/>
        <v>0</v>
      </c>
      <c r="H196" s="80"/>
      <c r="I196" s="858"/>
      <c r="J196" s="859"/>
      <c r="K196" s="859"/>
      <c r="L196" s="434"/>
      <c r="M196" s="108" t="s">
        <v>32</v>
      </c>
      <c r="N196" s="107"/>
      <c r="O196" s="109">
        <f t="shared" si="15"/>
        <v>0</v>
      </c>
      <c r="P196" s="85"/>
    </row>
    <row r="197" spans="1:16" s="86" customFormat="1" ht="20.100000000000001" customHeight="1">
      <c r="A197" s="858"/>
      <c r="B197" s="859"/>
      <c r="C197" s="859"/>
      <c r="D197" s="434"/>
      <c r="E197" s="108" t="s">
        <v>32</v>
      </c>
      <c r="F197" s="107"/>
      <c r="G197" s="109">
        <f t="shared" si="14"/>
        <v>0</v>
      </c>
      <c r="H197" s="80"/>
      <c r="I197" s="858"/>
      <c r="J197" s="859"/>
      <c r="K197" s="859"/>
      <c r="L197" s="434"/>
      <c r="M197" s="108" t="s">
        <v>32</v>
      </c>
      <c r="N197" s="107"/>
      <c r="O197" s="109">
        <f t="shared" si="15"/>
        <v>0</v>
      </c>
      <c r="P197" s="85"/>
    </row>
    <row r="198" spans="1:16" s="86" customFormat="1" ht="20.100000000000001" customHeight="1">
      <c r="A198" s="858"/>
      <c r="B198" s="859"/>
      <c r="C198" s="859"/>
      <c r="D198" s="434"/>
      <c r="E198" s="108" t="s">
        <v>32</v>
      </c>
      <c r="F198" s="107"/>
      <c r="G198" s="109">
        <f t="shared" si="14"/>
        <v>0</v>
      </c>
      <c r="H198" s="80"/>
      <c r="I198" s="858"/>
      <c r="J198" s="859"/>
      <c r="K198" s="859"/>
      <c r="L198" s="434"/>
      <c r="M198" s="108" t="s">
        <v>32</v>
      </c>
      <c r="N198" s="107"/>
      <c r="O198" s="109">
        <f t="shared" si="15"/>
        <v>0</v>
      </c>
      <c r="P198" s="85"/>
    </row>
    <row r="199" spans="1:16" s="86" customFormat="1" ht="20.100000000000001" customHeight="1">
      <c r="A199" s="858"/>
      <c r="B199" s="859"/>
      <c r="C199" s="859"/>
      <c r="D199" s="434"/>
      <c r="E199" s="108" t="s">
        <v>32</v>
      </c>
      <c r="F199" s="107"/>
      <c r="G199" s="109">
        <f t="shared" si="14"/>
        <v>0</v>
      </c>
      <c r="H199" s="80"/>
      <c r="I199" s="858"/>
      <c r="J199" s="859"/>
      <c r="K199" s="859"/>
      <c r="L199" s="434"/>
      <c r="M199" s="108" t="s">
        <v>32</v>
      </c>
      <c r="N199" s="107"/>
      <c r="O199" s="109">
        <f t="shared" si="15"/>
        <v>0</v>
      </c>
      <c r="P199" s="85"/>
    </row>
    <row r="200" spans="1:16" s="86" customFormat="1" ht="20.100000000000001" customHeight="1">
      <c r="A200" s="858"/>
      <c r="B200" s="859"/>
      <c r="C200" s="859"/>
      <c r="D200" s="434"/>
      <c r="E200" s="108" t="s">
        <v>32</v>
      </c>
      <c r="F200" s="107"/>
      <c r="G200" s="109">
        <f t="shared" si="14"/>
        <v>0</v>
      </c>
      <c r="H200" s="80"/>
      <c r="I200" s="858"/>
      <c r="J200" s="859"/>
      <c r="K200" s="859"/>
      <c r="L200" s="434"/>
      <c r="M200" s="108" t="s">
        <v>32</v>
      </c>
      <c r="N200" s="107"/>
      <c r="O200" s="109">
        <f t="shared" si="15"/>
        <v>0</v>
      </c>
      <c r="P200" s="85"/>
    </row>
    <row r="201" spans="1:16" s="86" customFormat="1" ht="20.100000000000001" customHeight="1">
      <c r="A201" s="858"/>
      <c r="B201" s="859"/>
      <c r="C201" s="859"/>
      <c r="D201" s="434"/>
      <c r="E201" s="108" t="s">
        <v>32</v>
      </c>
      <c r="F201" s="107"/>
      <c r="G201" s="109">
        <f t="shared" si="14"/>
        <v>0</v>
      </c>
      <c r="H201" s="80"/>
      <c r="I201" s="858"/>
      <c r="J201" s="859"/>
      <c r="K201" s="859"/>
      <c r="L201" s="434"/>
      <c r="M201" s="108" t="s">
        <v>32</v>
      </c>
      <c r="N201" s="107"/>
      <c r="O201" s="109">
        <f t="shared" si="15"/>
        <v>0</v>
      </c>
      <c r="P201" s="85"/>
    </row>
    <row r="202" spans="1:16" s="86" customFormat="1" ht="20.100000000000001" customHeight="1">
      <c r="A202" s="858"/>
      <c r="B202" s="859"/>
      <c r="C202" s="859"/>
      <c r="D202" s="434"/>
      <c r="E202" s="108" t="s">
        <v>32</v>
      </c>
      <c r="F202" s="107"/>
      <c r="G202" s="109">
        <f t="shared" si="14"/>
        <v>0</v>
      </c>
      <c r="H202" s="80"/>
      <c r="I202" s="858"/>
      <c r="J202" s="859"/>
      <c r="K202" s="859"/>
      <c r="L202" s="434"/>
      <c r="M202" s="108" t="s">
        <v>32</v>
      </c>
      <c r="N202" s="107"/>
      <c r="O202" s="109">
        <f t="shared" si="15"/>
        <v>0</v>
      </c>
      <c r="P202" s="85"/>
    </row>
    <row r="203" spans="1:16" s="86" customFormat="1" ht="20.100000000000001" customHeight="1">
      <c r="A203" s="892" t="s">
        <v>162</v>
      </c>
      <c r="B203" s="893"/>
      <c r="C203" s="894"/>
      <c r="D203" s="435"/>
      <c r="E203" s="110" t="s">
        <v>32</v>
      </c>
      <c r="F203" s="111"/>
      <c r="G203" s="112">
        <f>D203*F203</f>
        <v>0</v>
      </c>
      <c r="H203" s="80"/>
      <c r="I203" s="892" t="s">
        <v>162</v>
      </c>
      <c r="J203" s="893"/>
      <c r="K203" s="894"/>
      <c r="L203" s="435"/>
      <c r="M203" s="110" t="s">
        <v>32</v>
      </c>
      <c r="N203" s="111"/>
      <c r="O203" s="112">
        <f>L203*N203</f>
        <v>0</v>
      </c>
      <c r="P203" s="85"/>
    </row>
    <row r="204" spans="1:16" s="86" customFormat="1" ht="20.100000000000001" customHeight="1">
      <c r="A204" s="871" t="s">
        <v>152</v>
      </c>
      <c r="B204" s="872"/>
      <c r="C204" s="872"/>
      <c r="D204" s="872"/>
      <c r="E204" s="872"/>
      <c r="F204" s="872"/>
      <c r="G204" s="113">
        <f>SUM(G193:G203)</f>
        <v>0</v>
      </c>
      <c r="H204" s="80"/>
      <c r="I204" s="871" t="s">
        <v>152</v>
      </c>
      <c r="J204" s="872"/>
      <c r="K204" s="872"/>
      <c r="L204" s="872"/>
      <c r="M204" s="872"/>
      <c r="N204" s="872"/>
      <c r="O204" s="113">
        <f>SUM(O193:O203)</f>
        <v>0</v>
      </c>
      <c r="P204" s="85"/>
    </row>
    <row r="205" spans="1:16" s="86" customFormat="1" ht="20.100000000000001" customHeight="1">
      <c r="A205" s="856" t="s">
        <v>270</v>
      </c>
      <c r="B205" s="857"/>
      <c r="C205" s="857"/>
      <c r="D205" s="857"/>
      <c r="E205" s="857"/>
      <c r="F205" s="857"/>
      <c r="G205" s="114"/>
      <c r="H205" s="80"/>
      <c r="I205" s="856" t="s">
        <v>270</v>
      </c>
      <c r="J205" s="857"/>
      <c r="K205" s="857"/>
      <c r="L205" s="857"/>
      <c r="M205" s="857"/>
      <c r="N205" s="857"/>
      <c r="O205" s="114"/>
      <c r="P205" s="85"/>
    </row>
    <row r="206" spans="1:16" s="86" customFormat="1" ht="20.100000000000001" customHeight="1">
      <c r="A206" s="871" t="s">
        <v>153</v>
      </c>
      <c r="B206" s="872"/>
      <c r="C206" s="872"/>
      <c r="D206" s="872"/>
      <c r="E206" s="872"/>
      <c r="F206" s="872"/>
      <c r="G206" s="113">
        <f>G204+G205</f>
        <v>0</v>
      </c>
      <c r="H206" s="80"/>
      <c r="I206" s="871" t="s">
        <v>153</v>
      </c>
      <c r="J206" s="872"/>
      <c r="K206" s="872"/>
      <c r="L206" s="872"/>
      <c r="M206" s="872"/>
      <c r="N206" s="872"/>
      <c r="O206" s="113">
        <f>O204+O205</f>
        <v>0</v>
      </c>
      <c r="P206" s="85"/>
    </row>
    <row r="207" spans="1:16" s="86" customFormat="1" ht="20.100000000000001" customHeight="1">
      <c r="A207" s="115"/>
      <c r="B207" s="115"/>
      <c r="C207" s="115"/>
      <c r="D207" s="436"/>
      <c r="E207" s="115"/>
      <c r="F207" s="115"/>
      <c r="G207" s="158">
        <v>17</v>
      </c>
      <c r="H207" s="115"/>
      <c r="I207" s="115"/>
      <c r="J207" s="115"/>
      <c r="K207" s="115"/>
      <c r="L207" s="436"/>
      <c r="M207" s="115"/>
      <c r="N207" s="115"/>
      <c r="O207" s="158">
        <v>18</v>
      </c>
      <c r="P207" s="85"/>
    </row>
    <row r="208" spans="1:16" s="86" customFormat="1" ht="20.100000000000001" customHeight="1">
      <c r="A208" s="867" t="s">
        <v>149</v>
      </c>
      <c r="B208" s="868"/>
      <c r="C208" s="869"/>
      <c r="D208" s="869"/>
      <c r="E208" s="869"/>
      <c r="F208" s="869"/>
      <c r="G208" s="870"/>
      <c r="H208" s="80"/>
      <c r="I208" s="867" t="s">
        <v>149</v>
      </c>
      <c r="J208" s="868"/>
      <c r="K208" s="869"/>
      <c r="L208" s="869"/>
      <c r="M208" s="869"/>
      <c r="N208" s="869"/>
      <c r="O208" s="870"/>
      <c r="P208" s="85"/>
    </row>
    <row r="209" spans="1:16" s="86" customFormat="1" ht="20.100000000000001" customHeight="1">
      <c r="A209" s="865" t="s">
        <v>31</v>
      </c>
      <c r="B209" s="866"/>
      <c r="C209" s="876"/>
      <c r="D209" s="876"/>
      <c r="E209" s="876"/>
      <c r="F209" s="876"/>
      <c r="G209" s="877"/>
      <c r="H209" s="80"/>
      <c r="I209" s="865" t="s">
        <v>31</v>
      </c>
      <c r="J209" s="866"/>
      <c r="K209" s="876"/>
      <c r="L209" s="876"/>
      <c r="M209" s="876"/>
      <c r="N209" s="876"/>
      <c r="O209" s="877"/>
      <c r="P209" s="85"/>
    </row>
    <row r="210" spans="1:16" s="86" customFormat="1" ht="20.100000000000001" customHeight="1">
      <c r="A210" s="860" t="s">
        <v>157</v>
      </c>
      <c r="B210" s="861"/>
      <c r="C210" s="862"/>
      <c r="D210" s="862"/>
      <c r="E210" s="878"/>
      <c r="F210" s="878"/>
      <c r="G210" s="879"/>
      <c r="H210" s="80"/>
      <c r="I210" s="860" t="s">
        <v>157</v>
      </c>
      <c r="J210" s="861"/>
      <c r="K210" s="862"/>
      <c r="L210" s="862"/>
      <c r="M210" s="878"/>
      <c r="N210" s="878"/>
      <c r="O210" s="879"/>
      <c r="P210" s="85"/>
    </row>
    <row r="211" spans="1:16" s="86" customFormat="1" ht="20.100000000000001" customHeight="1">
      <c r="A211" s="93" t="s">
        <v>154</v>
      </c>
      <c r="B211" s="872" t="s">
        <v>155</v>
      </c>
      <c r="C211" s="872"/>
      <c r="D211" s="873"/>
      <c r="E211" s="873"/>
      <c r="F211" s="94" t="s">
        <v>156</v>
      </c>
      <c r="G211" s="95"/>
      <c r="H211" s="115"/>
      <c r="I211" s="93" t="s">
        <v>154</v>
      </c>
      <c r="J211" s="872" t="s">
        <v>155</v>
      </c>
      <c r="K211" s="872"/>
      <c r="L211" s="873"/>
      <c r="M211" s="873"/>
      <c r="N211" s="94" t="s">
        <v>156</v>
      </c>
      <c r="O211" s="95"/>
      <c r="P211" s="85"/>
    </row>
    <row r="212" spans="1:16" s="86" customFormat="1" ht="20.100000000000001" customHeight="1">
      <c r="A212" s="867" t="s">
        <v>169</v>
      </c>
      <c r="B212" s="868"/>
      <c r="C212" s="874">
        <f>C210-D211-G211</f>
        <v>0</v>
      </c>
      <c r="D212" s="875"/>
      <c r="E212" s="863" t="s">
        <v>170</v>
      </c>
      <c r="F212" s="864"/>
      <c r="G212" s="96" t="str">
        <f>IF(C212*C213=0,"",C212*C213)</f>
        <v/>
      </c>
      <c r="H212" s="80"/>
      <c r="I212" s="867" t="s">
        <v>169</v>
      </c>
      <c r="J212" s="868"/>
      <c r="K212" s="874">
        <f>K210-L211-O211</f>
        <v>0</v>
      </c>
      <c r="L212" s="875"/>
      <c r="M212" s="863" t="s">
        <v>170</v>
      </c>
      <c r="N212" s="864"/>
      <c r="O212" s="96" t="str">
        <f>IF(K212*K213=0,"",K212*K213)</f>
        <v/>
      </c>
      <c r="P212" s="85"/>
    </row>
    <row r="213" spans="1:16" s="86" customFormat="1" ht="20.100000000000001" customHeight="1">
      <c r="A213" s="860" t="s">
        <v>150</v>
      </c>
      <c r="B213" s="861"/>
      <c r="C213" s="880"/>
      <c r="D213" s="881"/>
      <c r="E213" s="97"/>
      <c r="F213" s="98"/>
      <c r="G213" s="99"/>
      <c r="H213" s="80"/>
      <c r="I213" s="860" t="s">
        <v>150</v>
      </c>
      <c r="J213" s="861"/>
      <c r="K213" s="880"/>
      <c r="L213" s="881"/>
      <c r="M213" s="97"/>
      <c r="N213" s="98"/>
      <c r="O213" s="99"/>
      <c r="P213" s="85"/>
    </row>
    <row r="214" spans="1:16" s="86" customFormat="1" ht="20.100000000000001" customHeight="1">
      <c r="A214" s="871" t="s">
        <v>158</v>
      </c>
      <c r="B214" s="872"/>
      <c r="C214" s="882" t="str">
        <f>IF(G212="","",SUM(F218:F227))</f>
        <v/>
      </c>
      <c r="D214" s="882"/>
      <c r="E214" s="883" t="s">
        <v>160</v>
      </c>
      <c r="F214" s="883"/>
      <c r="G214" s="100" t="str">
        <f>IF(G212="","",C214/G212)</f>
        <v/>
      </c>
      <c r="H214" s="80"/>
      <c r="I214" s="871" t="s">
        <v>158</v>
      </c>
      <c r="J214" s="872"/>
      <c r="K214" s="882" t="str">
        <f>IF(O212="","",SUM(N218:N227))</f>
        <v/>
      </c>
      <c r="L214" s="882"/>
      <c r="M214" s="883" t="s">
        <v>160</v>
      </c>
      <c r="N214" s="883"/>
      <c r="O214" s="100" t="str">
        <f>IF(O212="","",K214/O212)</f>
        <v/>
      </c>
      <c r="P214" s="85"/>
    </row>
    <row r="215" spans="1:16" s="86" customFormat="1" ht="20.100000000000001" customHeight="1">
      <c r="A215" s="895" t="s">
        <v>159</v>
      </c>
      <c r="B215" s="896"/>
      <c r="C215" s="884" t="str">
        <f>IF(G212="","",SUM(F218:F228))</f>
        <v/>
      </c>
      <c r="D215" s="884"/>
      <c r="E215" s="885" t="s">
        <v>161</v>
      </c>
      <c r="F215" s="885"/>
      <c r="G215" s="101" t="str">
        <f>IF(G212="","",C215/G212)</f>
        <v/>
      </c>
      <c r="H215" s="80"/>
      <c r="I215" s="895" t="s">
        <v>159</v>
      </c>
      <c r="J215" s="896"/>
      <c r="K215" s="884" t="str">
        <f>IF(O212="","",SUM(N218:N228))</f>
        <v/>
      </c>
      <c r="L215" s="884"/>
      <c r="M215" s="885" t="s">
        <v>161</v>
      </c>
      <c r="N215" s="885"/>
      <c r="O215" s="101" t="str">
        <f>IF(O212="","",K215/O212)</f>
        <v/>
      </c>
      <c r="P215" s="85"/>
    </row>
    <row r="216" spans="1:16" s="86" customFormat="1" ht="20.100000000000001" customHeight="1">
      <c r="A216" s="897" t="s">
        <v>265</v>
      </c>
      <c r="B216" s="898"/>
      <c r="C216" s="898"/>
      <c r="D216" s="898"/>
      <c r="E216" s="898"/>
      <c r="F216" s="898"/>
      <c r="G216" s="899"/>
      <c r="H216" s="80"/>
      <c r="I216" s="897" t="s">
        <v>265</v>
      </c>
      <c r="J216" s="898"/>
      <c r="K216" s="898"/>
      <c r="L216" s="898"/>
      <c r="M216" s="898"/>
      <c r="N216" s="898"/>
      <c r="O216" s="899"/>
      <c r="P216" s="85"/>
    </row>
    <row r="217" spans="1:16" s="86" customFormat="1" ht="20.100000000000001" customHeight="1">
      <c r="A217" s="871" t="s">
        <v>47</v>
      </c>
      <c r="B217" s="872"/>
      <c r="C217" s="872"/>
      <c r="D217" s="432" t="s">
        <v>459</v>
      </c>
      <c r="E217" s="102" t="s">
        <v>32</v>
      </c>
      <c r="F217" s="102" t="s">
        <v>33</v>
      </c>
      <c r="G217" s="103" t="s">
        <v>34</v>
      </c>
      <c r="H217" s="80"/>
      <c r="I217" s="871" t="s">
        <v>47</v>
      </c>
      <c r="J217" s="872"/>
      <c r="K217" s="872"/>
      <c r="L217" s="432" t="s">
        <v>459</v>
      </c>
      <c r="M217" s="102" t="s">
        <v>32</v>
      </c>
      <c r="N217" s="102" t="s">
        <v>33</v>
      </c>
      <c r="O217" s="103" t="s">
        <v>34</v>
      </c>
      <c r="P217" s="85"/>
    </row>
    <row r="218" spans="1:16" s="86" customFormat="1" ht="20.100000000000001" customHeight="1">
      <c r="A218" s="888"/>
      <c r="B218" s="889"/>
      <c r="C218" s="889"/>
      <c r="D218" s="433"/>
      <c r="E218" s="104" t="s">
        <v>32</v>
      </c>
      <c r="F218" s="105"/>
      <c r="G218" s="106">
        <f>D218*F218</f>
        <v>0</v>
      </c>
      <c r="H218" s="80"/>
      <c r="I218" s="888"/>
      <c r="J218" s="889"/>
      <c r="K218" s="889"/>
      <c r="L218" s="433"/>
      <c r="M218" s="104" t="s">
        <v>32</v>
      </c>
      <c r="N218" s="105"/>
      <c r="O218" s="106">
        <f>L218*N218</f>
        <v>0</v>
      </c>
      <c r="P218" s="85"/>
    </row>
    <row r="219" spans="1:16" s="86" customFormat="1" ht="20.100000000000001" customHeight="1">
      <c r="A219" s="858"/>
      <c r="B219" s="859"/>
      <c r="C219" s="859"/>
      <c r="D219" s="434"/>
      <c r="E219" s="108" t="s">
        <v>32</v>
      </c>
      <c r="F219" s="107"/>
      <c r="G219" s="109">
        <f t="shared" ref="G219:G227" si="16">D219*F219</f>
        <v>0</v>
      </c>
      <c r="H219" s="80"/>
      <c r="I219" s="858"/>
      <c r="J219" s="859"/>
      <c r="K219" s="859"/>
      <c r="L219" s="434"/>
      <c r="M219" s="108" t="s">
        <v>32</v>
      </c>
      <c r="N219" s="107"/>
      <c r="O219" s="109">
        <f t="shared" ref="O219:O227" si="17">L219*N219</f>
        <v>0</v>
      </c>
      <c r="P219" s="85"/>
    </row>
    <row r="220" spans="1:16" s="86" customFormat="1" ht="20.100000000000001" customHeight="1">
      <c r="A220" s="858"/>
      <c r="B220" s="859"/>
      <c r="C220" s="859"/>
      <c r="D220" s="434"/>
      <c r="E220" s="108" t="s">
        <v>32</v>
      </c>
      <c r="F220" s="107"/>
      <c r="G220" s="109">
        <f t="shared" si="16"/>
        <v>0</v>
      </c>
      <c r="H220" s="80"/>
      <c r="I220" s="858"/>
      <c r="J220" s="859"/>
      <c r="K220" s="859"/>
      <c r="L220" s="434"/>
      <c r="M220" s="108" t="s">
        <v>32</v>
      </c>
      <c r="N220" s="107"/>
      <c r="O220" s="109">
        <f t="shared" si="17"/>
        <v>0</v>
      </c>
      <c r="P220" s="85"/>
    </row>
    <row r="221" spans="1:16" s="86" customFormat="1" ht="20.100000000000001" customHeight="1">
      <c r="A221" s="858"/>
      <c r="B221" s="859"/>
      <c r="C221" s="859"/>
      <c r="D221" s="434"/>
      <c r="E221" s="108" t="s">
        <v>32</v>
      </c>
      <c r="F221" s="107"/>
      <c r="G221" s="109">
        <f t="shared" si="16"/>
        <v>0</v>
      </c>
      <c r="H221" s="80"/>
      <c r="I221" s="858"/>
      <c r="J221" s="859"/>
      <c r="K221" s="859"/>
      <c r="L221" s="434"/>
      <c r="M221" s="108" t="s">
        <v>32</v>
      </c>
      <c r="N221" s="107"/>
      <c r="O221" s="109">
        <f t="shared" si="17"/>
        <v>0</v>
      </c>
      <c r="P221" s="85"/>
    </row>
    <row r="222" spans="1:16" s="86" customFormat="1" ht="20.100000000000001" customHeight="1">
      <c r="A222" s="858"/>
      <c r="B222" s="859"/>
      <c r="C222" s="859"/>
      <c r="D222" s="434"/>
      <c r="E222" s="108" t="s">
        <v>32</v>
      </c>
      <c r="F222" s="107"/>
      <c r="G222" s="109">
        <f t="shared" si="16"/>
        <v>0</v>
      </c>
      <c r="H222" s="80"/>
      <c r="I222" s="858"/>
      <c r="J222" s="859"/>
      <c r="K222" s="859"/>
      <c r="L222" s="434"/>
      <c r="M222" s="108" t="s">
        <v>32</v>
      </c>
      <c r="N222" s="107"/>
      <c r="O222" s="109">
        <f t="shared" si="17"/>
        <v>0</v>
      </c>
      <c r="P222" s="85"/>
    </row>
    <row r="223" spans="1:16" s="86" customFormat="1" ht="20.100000000000001" customHeight="1">
      <c r="A223" s="858"/>
      <c r="B223" s="859"/>
      <c r="C223" s="859"/>
      <c r="D223" s="434"/>
      <c r="E223" s="108" t="s">
        <v>32</v>
      </c>
      <c r="F223" s="107"/>
      <c r="G223" s="109">
        <f t="shared" si="16"/>
        <v>0</v>
      </c>
      <c r="H223" s="80"/>
      <c r="I223" s="858"/>
      <c r="J223" s="859"/>
      <c r="K223" s="859"/>
      <c r="L223" s="434"/>
      <c r="M223" s="108" t="s">
        <v>32</v>
      </c>
      <c r="N223" s="107"/>
      <c r="O223" s="109">
        <f t="shared" si="17"/>
        <v>0</v>
      </c>
      <c r="P223" s="85"/>
    </row>
    <row r="224" spans="1:16" s="86" customFormat="1" ht="20.100000000000001" customHeight="1">
      <c r="A224" s="858"/>
      <c r="B224" s="859"/>
      <c r="C224" s="859"/>
      <c r="D224" s="434"/>
      <c r="E224" s="108" t="s">
        <v>32</v>
      </c>
      <c r="F224" s="107"/>
      <c r="G224" s="109">
        <f t="shared" si="16"/>
        <v>0</v>
      </c>
      <c r="H224" s="80"/>
      <c r="I224" s="858"/>
      <c r="J224" s="859"/>
      <c r="K224" s="859"/>
      <c r="L224" s="434"/>
      <c r="M224" s="108" t="s">
        <v>32</v>
      </c>
      <c r="N224" s="107"/>
      <c r="O224" s="109">
        <f t="shared" si="17"/>
        <v>0</v>
      </c>
      <c r="P224" s="85"/>
    </row>
    <row r="225" spans="1:16" s="86" customFormat="1" ht="20.100000000000001" customHeight="1">
      <c r="A225" s="858"/>
      <c r="B225" s="859"/>
      <c r="C225" s="859"/>
      <c r="D225" s="434"/>
      <c r="E225" s="108" t="s">
        <v>32</v>
      </c>
      <c r="F225" s="107"/>
      <c r="G225" s="109">
        <f t="shared" si="16"/>
        <v>0</v>
      </c>
      <c r="H225" s="80"/>
      <c r="I225" s="858"/>
      <c r="J225" s="859"/>
      <c r="K225" s="859"/>
      <c r="L225" s="434"/>
      <c r="M225" s="108" t="s">
        <v>32</v>
      </c>
      <c r="N225" s="107"/>
      <c r="O225" s="109">
        <f t="shared" si="17"/>
        <v>0</v>
      </c>
      <c r="P225" s="85"/>
    </row>
    <row r="226" spans="1:16" s="86" customFormat="1" ht="20.100000000000001" customHeight="1">
      <c r="A226" s="858"/>
      <c r="B226" s="859"/>
      <c r="C226" s="859"/>
      <c r="D226" s="434"/>
      <c r="E226" s="108" t="s">
        <v>32</v>
      </c>
      <c r="F226" s="107"/>
      <c r="G226" s="109">
        <f t="shared" si="16"/>
        <v>0</v>
      </c>
      <c r="H226" s="80"/>
      <c r="I226" s="858"/>
      <c r="J226" s="859"/>
      <c r="K226" s="859"/>
      <c r="L226" s="434"/>
      <c r="M226" s="108" t="s">
        <v>32</v>
      </c>
      <c r="N226" s="107"/>
      <c r="O226" s="109">
        <f t="shared" si="17"/>
        <v>0</v>
      </c>
      <c r="P226" s="85"/>
    </row>
    <row r="227" spans="1:16" s="86" customFormat="1" ht="20.100000000000001" customHeight="1">
      <c r="A227" s="858"/>
      <c r="B227" s="859"/>
      <c r="C227" s="859"/>
      <c r="D227" s="434"/>
      <c r="E227" s="108" t="s">
        <v>32</v>
      </c>
      <c r="F227" s="107"/>
      <c r="G227" s="109">
        <f t="shared" si="16"/>
        <v>0</v>
      </c>
      <c r="H227" s="80"/>
      <c r="I227" s="858"/>
      <c r="J227" s="859"/>
      <c r="K227" s="859"/>
      <c r="L227" s="434"/>
      <c r="M227" s="108" t="s">
        <v>32</v>
      </c>
      <c r="N227" s="107"/>
      <c r="O227" s="109">
        <f t="shared" si="17"/>
        <v>0</v>
      </c>
      <c r="P227" s="85"/>
    </row>
    <row r="228" spans="1:16" s="86" customFormat="1" ht="20.100000000000001" customHeight="1">
      <c r="A228" s="892" t="s">
        <v>162</v>
      </c>
      <c r="B228" s="893"/>
      <c r="C228" s="894"/>
      <c r="D228" s="435"/>
      <c r="E228" s="110" t="s">
        <v>32</v>
      </c>
      <c r="F228" s="111"/>
      <c r="G228" s="112">
        <f>D228*F228</f>
        <v>0</v>
      </c>
      <c r="H228" s="80"/>
      <c r="I228" s="892" t="s">
        <v>162</v>
      </c>
      <c r="J228" s="893"/>
      <c r="K228" s="894"/>
      <c r="L228" s="435"/>
      <c r="M228" s="110" t="s">
        <v>32</v>
      </c>
      <c r="N228" s="111"/>
      <c r="O228" s="112">
        <f>L228*N228</f>
        <v>0</v>
      </c>
      <c r="P228" s="85"/>
    </row>
    <row r="229" spans="1:16" s="86" customFormat="1" ht="20.100000000000001" customHeight="1">
      <c r="A229" s="871" t="s">
        <v>152</v>
      </c>
      <c r="B229" s="872"/>
      <c r="C229" s="872"/>
      <c r="D229" s="872"/>
      <c r="E229" s="872"/>
      <c r="F229" s="872"/>
      <c r="G229" s="113">
        <f>SUM(G218:G228)</f>
        <v>0</v>
      </c>
      <c r="H229" s="80"/>
      <c r="I229" s="871" t="s">
        <v>152</v>
      </c>
      <c r="J229" s="872"/>
      <c r="K229" s="872"/>
      <c r="L229" s="872"/>
      <c r="M229" s="872"/>
      <c r="N229" s="872"/>
      <c r="O229" s="113">
        <f>SUM(O218:O228)</f>
        <v>0</v>
      </c>
      <c r="P229" s="85"/>
    </row>
    <row r="230" spans="1:16" s="86" customFormat="1" ht="20.100000000000001" customHeight="1">
      <c r="A230" s="856" t="s">
        <v>270</v>
      </c>
      <c r="B230" s="857"/>
      <c r="C230" s="857"/>
      <c r="D230" s="857"/>
      <c r="E230" s="857"/>
      <c r="F230" s="857"/>
      <c r="G230" s="114"/>
      <c r="H230" s="80"/>
      <c r="I230" s="856" t="s">
        <v>270</v>
      </c>
      <c r="J230" s="857"/>
      <c r="K230" s="857"/>
      <c r="L230" s="857"/>
      <c r="M230" s="857"/>
      <c r="N230" s="857"/>
      <c r="O230" s="114"/>
      <c r="P230" s="85"/>
    </row>
    <row r="231" spans="1:16" s="86" customFormat="1" ht="20.100000000000001" customHeight="1">
      <c r="A231" s="871" t="s">
        <v>153</v>
      </c>
      <c r="B231" s="872"/>
      <c r="C231" s="872"/>
      <c r="D231" s="872"/>
      <c r="E231" s="872"/>
      <c r="F231" s="872"/>
      <c r="G231" s="113">
        <f>G229+G230</f>
        <v>0</v>
      </c>
      <c r="H231" s="80"/>
      <c r="I231" s="871" t="s">
        <v>153</v>
      </c>
      <c r="J231" s="872"/>
      <c r="K231" s="872"/>
      <c r="L231" s="872"/>
      <c r="M231" s="872"/>
      <c r="N231" s="872"/>
      <c r="O231" s="113">
        <f>O229+O230</f>
        <v>0</v>
      </c>
      <c r="P231" s="85"/>
    </row>
    <row r="232" spans="1:16" s="86" customFormat="1" ht="20.100000000000001" customHeight="1">
      <c r="A232" s="115"/>
      <c r="B232" s="115"/>
      <c r="C232" s="115"/>
      <c r="D232" s="436"/>
      <c r="E232" s="115"/>
      <c r="F232" s="115"/>
      <c r="G232" s="158">
        <v>19</v>
      </c>
      <c r="H232" s="115"/>
      <c r="I232" s="115"/>
      <c r="J232" s="115"/>
      <c r="K232" s="115"/>
      <c r="L232" s="436"/>
      <c r="M232" s="115"/>
      <c r="N232" s="115"/>
      <c r="O232" s="158">
        <v>20</v>
      </c>
      <c r="P232" s="85"/>
    </row>
    <row r="233" spans="1:16" s="86" customFormat="1" ht="20.100000000000001" customHeight="1">
      <c r="A233" s="867" t="s">
        <v>149</v>
      </c>
      <c r="B233" s="868"/>
      <c r="C233" s="869"/>
      <c r="D233" s="869"/>
      <c r="E233" s="869"/>
      <c r="F233" s="869"/>
      <c r="G233" s="870"/>
      <c r="H233" s="80"/>
      <c r="I233" s="867" t="s">
        <v>149</v>
      </c>
      <c r="J233" s="868"/>
      <c r="K233" s="869"/>
      <c r="L233" s="869"/>
      <c r="M233" s="869"/>
      <c r="N233" s="869"/>
      <c r="O233" s="870"/>
      <c r="P233" s="85"/>
    </row>
    <row r="234" spans="1:16" s="86" customFormat="1" ht="20.100000000000001" customHeight="1">
      <c r="A234" s="865" t="s">
        <v>31</v>
      </c>
      <c r="B234" s="866"/>
      <c r="C234" s="876"/>
      <c r="D234" s="876"/>
      <c r="E234" s="876"/>
      <c r="F234" s="876"/>
      <c r="G234" s="877"/>
      <c r="H234" s="80"/>
      <c r="I234" s="865" t="s">
        <v>31</v>
      </c>
      <c r="J234" s="866"/>
      <c r="K234" s="876"/>
      <c r="L234" s="876"/>
      <c r="M234" s="876"/>
      <c r="N234" s="876"/>
      <c r="O234" s="877"/>
      <c r="P234" s="85"/>
    </row>
    <row r="235" spans="1:16" s="86" customFormat="1" ht="20.100000000000001" customHeight="1">
      <c r="A235" s="860" t="s">
        <v>157</v>
      </c>
      <c r="B235" s="861"/>
      <c r="C235" s="862"/>
      <c r="D235" s="862"/>
      <c r="E235" s="878"/>
      <c r="F235" s="878"/>
      <c r="G235" s="879"/>
      <c r="H235" s="80"/>
      <c r="I235" s="860" t="s">
        <v>157</v>
      </c>
      <c r="J235" s="861"/>
      <c r="K235" s="862"/>
      <c r="L235" s="862"/>
      <c r="M235" s="878"/>
      <c r="N235" s="878"/>
      <c r="O235" s="879"/>
      <c r="P235" s="85"/>
    </row>
    <row r="236" spans="1:16" s="86" customFormat="1" ht="20.100000000000001" customHeight="1">
      <c r="A236" s="93" t="s">
        <v>154</v>
      </c>
      <c r="B236" s="872" t="s">
        <v>155</v>
      </c>
      <c r="C236" s="872"/>
      <c r="D236" s="873"/>
      <c r="E236" s="873"/>
      <c r="F236" s="94" t="s">
        <v>156</v>
      </c>
      <c r="G236" s="95"/>
      <c r="H236" s="115"/>
      <c r="I236" s="93" t="s">
        <v>154</v>
      </c>
      <c r="J236" s="872" t="s">
        <v>155</v>
      </c>
      <c r="K236" s="872"/>
      <c r="L236" s="873"/>
      <c r="M236" s="873"/>
      <c r="N236" s="94" t="s">
        <v>156</v>
      </c>
      <c r="O236" s="95"/>
      <c r="P236" s="85"/>
    </row>
    <row r="237" spans="1:16" s="86" customFormat="1" ht="20.100000000000001" customHeight="1">
      <c r="A237" s="867" t="s">
        <v>169</v>
      </c>
      <c r="B237" s="868"/>
      <c r="C237" s="874">
        <f>C235-D236-G236</f>
        <v>0</v>
      </c>
      <c r="D237" s="875"/>
      <c r="E237" s="863" t="s">
        <v>170</v>
      </c>
      <c r="F237" s="864"/>
      <c r="G237" s="96" t="str">
        <f>IF(C237*C238=0,"",C237*C238)</f>
        <v/>
      </c>
      <c r="H237" s="80"/>
      <c r="I237" s="867" t="s">
        <v>169</v>
      </c>
      <c r="J237" s="868"/>
      <c r="K237" s="874">
        <f>K235-L236-O236</f>
        <v>0</v>
      </c>
      <c r="L237" s="875"/>
      <c r="M237" s="863" t="s">
        <v>170</v>
      </c>
      <c r="N237" s="864"/>
      <c r="O237" s="96" t="str">
        <f>IF(K237*K238=0,"",K237*K238)</f>
        <v/>
      </c>
      <c r="P237" s="85"/>
    </row>
    <row r="238" spans="1:16" s="86" customFormat="1" ht="20.100000000000001" customHeight="1">
      <c r="A238" s="860" t="s">
        <v>150</v>
      </c>
      <c r="B238" s="861"/>
      <c r="C238" s="880"/>
      <c r="D238" s="881"/>
      <c r="E238" s="97"/>
      <c r="F238" s="98"/>
      <c r="G238" s="99"/>
      <c r="H238" s="80"/>
      <c r="I238" s="860" t="s">
        <v>150</v>
      </c>
      <c r="J238" s="861"/>
      <c r="K238" s="880"/>
      <c r="L238" s="881"/>
      <c r="M238" s="97"/>
      <c r="N238" s="98"/>
      <c r="O238" s="99"/>
      <c r="P238" s="85"/>
    </row>
    <row r="239" spans="1:16" s="86" customFormat="1" ht="20.100000000000001" customHeight="1">
      <c r="A239" s="871" t="s">
        <v>158</v>
      </c>
      <c r="B239" s="872"/>
      <c r="C239" s="882" t="str">
        <f>IF(G237="","",SUM(F243:F252))</f>
        <v/>
      </c>
      <c r="D239" s="882"/>
      <c r="E239" s="883" t="s">
        <v>160</v>
      </c>
      <c r="F239" s="883"/>
      <c r="G239" s="100" t="str">
        <f>IF(G237="","",C239/G237)</f>
        <v/>
      </c>
      <c r="H239" s="80"/>
      <c r="I239" s="871" t="s">
        <v>158</v>
      </c>
      <c r="J239" s="872"/>
      <c r="K239" s="882" t="str">
        <f>IF(O237="","",SUM(N243:N252))</f>
        <v/>
      </c>
      <c r="L239" s="882"/>
      <c r="M239" s="883" t="s">
        <v>160</v>
      </c>
      <c r="N239" s="883"/>
      <c r="O239" s="100" t="str">
        <f>IF(O237="","",K239/O237)</f>
        <v/>
      </c>
      <c r="P239" s="85"/>
    </row>
    <row r="240" spans="1:16" s="86" customFormat="1" ht="20.100000000000001" customHeight="1">
      <c r="A240" s="895" t="s">
        <v>159</v>
      </c>
      <c r="B240" s="896"/>
      <c r="C240" s="884" t="str">
        <f>IF(G237="","",SUM(F243:F253))</f>
        <v/>
      </c>
      <c r="D240" s="884"/>
      <c r="E240" s="885" t="s">
        <v>161</v>
      </c>
      <c r="F240" s="885"/>
      <c r="G240" s="101" t="str">
        <f>IF(G237="","",C240/G237)</f>
        <v/>
      </c>
      <c r="H240" s="80"/>
      <c r="I240" s="895" t="s">
        <v>159</v>
      </c>
      <c r="J240" s="896"/>
      <c r="K240" s="884" t="str">
        <f>IF(O237="","",SUM(N243:N253))</f>
        <v/>
      </c>
      <c r="L240" s="884"/>
      <c r="M240" s="885" t="s">
        <v>161</v>
      </c>
      <c r="N240" s="885"/>
      <c r="O240" s="101" t="str">
        <f>IF(O237="","",K240/O237)</f>
        <v/>
      </c>
      <c r="P240" s="85"/>
    </row>
    <row r="241" spans="1:16" s="86" customFormat="1" ht="20.100000000000001" customHeight="1">
      <c r="A241" s="897" t="s">
        <v>265</v>
      </c>
      <c r="B241" s="898"/>
      <c r="C241" s="898"/>
      <c r="D241" s="898"/>
      <c r="E241" s="898"/>
      <c r="F241" s="898"/>
      <c r="G241" s="899"/>
      <c r="H241" s="80"/>
      <c r="I241" s="897" t="s">
        <v>265</v>
      </c>
      <c r="J241" s="898"/>
      <c r="K241" s="898"/>
      <c r="L241" s="898"/>
      <c r="M241" s="898"/>
      <c r="N241" s="898"/>
      <c r="O241" s="899"/>
      <c r="P241" s="85"/>
    </row>
    <row r="242" spans="1:16" s="86" customFormat="1" ht="20.100000000000001" customHeight="1">
      <c r="A242" s="871" t="s">
        <v>47</v>
      </c>
      <c r="B242" s="872"/>
      <c r="C242" s="872"/>
      <c r="D242" s="432" t="s">
        <v>459</v>
      </c>
      <c r="E242" s="102" t="s">
        <v>32</v>
      </c>
      <c r="F242" s="102" t="s">
        <v>33</v>
      </c>
      <c r="G242" s="103" t="s">
        <v>34</v>
      </c>
      <c r="H242" s="80"/>
      <c r="I242" s="871" t="s">
        <v>47</v>
      </c>
      <c r="J242" s="872"/>
      <c r="K242" s="872"/>
      <c r="L242" s="432" t="s">
        <v>459</v>
      </c>
      <c r="M242" s="102" t="s">
        <v>32</v>
      </c>
      <c r="N242" s="102" t="s">
        <v>33</v>
      </c>
      <c r="O242" s="103" t="s">
        <v>34</v>
      </c>
      <c r="P242" s="85"/>
    </row>
    <row r="243" spans="1:16" s="86" customFormat="1" ht="20.100000000000001" customHeight="1">
      <c r="A243" s="888"/>
      <c r="B243" s="889"/>
      <c r="C243" s="889"/>
      <c r="D243" s="433"/>
      <c r="E243" s="104" t="s">
        <v>32</v>
      </c>
      <c r="F243" s="105"/>
      <c r="G243" s="106">
        <f>D243*F243</f>
        <v>0</v>
      </c>
      <c r="H243" s="80"/>
      <c r="I243" s="888"/>
      <c r="J243" s="889"/>
      <c r="K243" s="889"/>
      <c r="L243" s="433"/>
      <c r="M243" s="104" t="s">
        <v>32</v>
      </c>
      <c r="N243" s="105"/>
      <c r="O243" s="106">
        <f>L243*N243</f>
        <v>0</v>
      </c>
      <c r="P243" s="85"/>
    </row>
    <row r="244" spans="1:16" s="86" customFormat="1" ht="20.100000000000001" customHeight="1">
      <c r="A244" s="858"/>
      <c r="B244" s="859"/>
      <c r="C244" s="859"/>
      <c r="D244" s="434"/>
      <c r="E244" s="108" t="s">
        <v>32</v>
      </c>
      <c r="F244" s="107"/>
      <c r="G244" s="109">
        <f t="shared" ref="G244:G252" si="18">D244*F244</f>
        <v>0</v>
      </c>
      <c r="H244" s="80"/>
      <c r="I244" s="858"/>
      <c r="J244" s="859"/>
      <c r="K244" s="859"/>
      <c r="L244" s="434"/>
      <c r="M244" s="108" t="s">
        <v>32</v>
      </c>
      <c r="N244" s="107"/>
      <c r="O244" s="109">
        <f t="shared" ref="O244:O252" si="19">L244*N244</f>
        <v>0</v>
      </c>
      <c r="P244" s="85"/>
    </row>
    <row r="245" spans="1:16" s="86" customFormat="1" ht="20.100000000000001" customHeight="1">
      <c r="A245" s="858"/>
      <c r="B245" s="859"/>
      <c r="C245" s="859"/>
      <c r="D245" s="434"/>
      <c r="E245" s="108" t="s">
        <v>32</v>
      </c>
      <c r="F245" s="107"/>
      <c r="G245" s="109">
        <f t="shared" si="18"/>
        <v>0</v>
      </c>
      <c r="H245" s="80"/>
      <c r="I245" s="858"/>
      <c r="J245" s="859"/>
      <c r="K245" s="859"/>
      <c r="L245" s="434"/>
      <c r="M245" s="108" t="s">
        <v>32</v>
      </c>
      <c r="N245" s="107"/>
      <c r="O245" s="109">
        <f t="shared" si="19"/>
        <v>0</v>
      </c>
      <c r="P245" s="85"/>
    </row>
    <row r="246" spans="1:16" s="86" customFormat="1" ht="20.100000000000001" customHeight="1">
      <c r="A246" s="858"/>
      <c r="B246" s="859"/>
      <c r="C246" s="859"/>
      <c r="D246" s="434"/>
      <c r="E246" s="108" t="s">
        <v>32</v>
      </c>
      <c r="F246" s="107"/>
      <c r="G246" s="109">
        <f t="shared" si="18"/>
        <v>0</v>
      </c>
      <c r="H246" s="80"/>
      <c r="I246" s="858"/>
      <c r="J246" s="859"/>
      <c r="K246" s="859"/>
      <c r="L246" s="434"/>
      <c r="M246" s="108" t="s">
        <v>32</v>
      </c>
      <c r="N246" s="107"/>
      <c r="O246" s="109">
        <f t="shared" si="19"/>
        <v>0</v>
      </c>
      <c r="P246" s="85"/>
    </row>
    <row r="247" spans="1:16" s="86" customFormat="1" ht="20.100000000000001" customHeight="1">
      <c r="A247" s="858"/>
      <c r="B247" s="859"/>
      <c r="C247" s="859"/>
      <c r="D247" s="434"/>
      <c r="E247" s="108" t="s">
        <v>32</v>
      </c>
      <c r="F247" s="107"/>
      <c r="G247" s="109">
        <f t="shared" si="18"/>
        <v>0</v>
      </c>
      <c r="H247" s="80"/>
      <c r="I247" s="858"/>
      <c r="J247" s="859"/>
      <c r="K247" s="859"/>
      <c r="L247" s="434"/>
      <c r="M247" s="108" t="s">
        <v>32</v>
      </c>
      <c r="N247" s="107"/>
      <c r="O247" s="109">
        <f t="shared" si="19"/>
        <v>0</v>
      </c>
      <c r="P247" s="85"/>
    </row>
    <row r="248" spans="1:16" s="86" customFormat="1" ht="20.100000000000001" customHeight="1">
      <c r="A248" s="858"/>
      <c r="B248" s="859"/>
      <c r="C248" s="859"/>
      <c r="D248" s="434"/>
      <c r="E248" s="108" t="s">
        <v>32</v>
      </c>
      <c r="F248" s="107"/>
      <c r="G248" s="109">
        <f t="shared" si="18"/>
        <v>0</v>
      </c>
      <c r="H248" s="80"/>
      <c r="I248" s="858"/>
      <c r="J248" s="859"/>
      <c r="K248" s="859"/>
      <c r="L248" s="434"/>
      <c r="M248" s="108" t="s">
        <v>32</v>
      </c>
      <c r="N248" s="107"/>
      <c r="O248" s="109">
        <f t="shared" si="19"/>
        <v>0</v>
      </c>
      <c r="P248" s="85"/>
    </row>
    <row r="249" spans="1:16" s="86" customFormat="1" ht="20.100000000000001" customHeight="1">
      <c r="A249" s="858"/>
      <c r="B249" s="859"/>
      <c r="C249" s="859"/>
      <c r="D249" s="434"/>
      <c r="E249" s="108" t="s">
        <v>32</v>
      </c>
      <c r="F249" s="107"/>
      <c r="G249" s="109">
        <f t="shared" si="18"/>
        <v>0</v>
      </c>
      <c r="H249" s="80"/>
      <c r="I249" s="858"/>
      <c r="J249" s="859"/>
      <c r="K249" s="859"/>
      <c r="L249" s="434"/>
      <c r="M249" s="108" t="s">
        <v>32</v>
      </c>
      <c r="N249" s="107"/>
      <c r="O249" s="109">
        <f t="shared" si="19"/>
        <v>0</v>
      </c>
      <c r="P249" s="85"/>
    </row>
    <row r="250" spans="1:16" s="86" customFormat="1" ht="20.100000000000001" customHeight="1">
      <c r="A250" s="858"/>
      <c r="B250" s="859"/>
      <c r="C250" s="859"/>
      <c r="D250" s="434"/>
      <c r="E250" s="108" t="s">
        <v>32</v>
      </c>
      <c r="F250" s="107"/>
      <c r="G250" s="109">
        <f t="shared" si="18"/>
        <v>0</v>
      </c>
      <c r="H250" s="80"/>
      <c r="I250" s="858"/>
      <c r="J250" s="859"/>
      <c r="K250" s="859"/>
      <c r="L250" s="434"/>
      <c r="M250" s="108" t="s">
        <v>32</v>
      </c>
      <c r="N250" s="107"/>
      <c r="O250" s="109">
        <f t="shared" si="19"/>
        <v>0</v>
      </c>
      <c r="P250" s="85"/>
    </row>
    <row r="251" spans="1:16" s="86" customFormat="1" ht="20.100000000000001" customHeight="1">
      <c r="A251" s="858"/>
      <c r="B251" s="859"/>
      <c r="C251" s="859"/>
      <c r="D251" s="434"/>
      <c r="E251" s="108" t="s">
        <v>32</v>
      </c>
      <c r="F251" s="107"/>
      <c r="G251" s="109">
        <f t="shared" si="18"/>
        <v>0</v>
      </c>
      <c r="H251" s="80"/>
      <c r="I251" s="858"/>
      <c r="J251" s="859"/>
      <c r="K251" s="859"/>
      <c r="L251" s="434"/>
      <c r="M251" s="108" t="s">
        <v>32</v>
      </c>
      <c r="N251" s="107"/>
      <c r="O251" s="109">
        <f t="shared" si="19"/>
        <v>0</v>
      </c>
      <c r="P251" s="85"/>
    </row>
    <row r="252" spans="1:16" s="86" customFormat="1" ht="20.100000000000001" customHeight="1">
      <c r="A252" s="858"/>
      <c r="B252" s="859"/>
      <c r="C252" s="859"/>
      <c r="D252" s="434"/>
      <c r="E252" s="108" t="s">
        <v>32</v>
      </c>
      <c r="F252" s="107"/>
      <c r="G252" s="109">
        <f t="shared" si="18"/>
        <v>0</v>
      </c>
      <c r="H252" s="80"/>
      <c r="I252" s="858"/>
      <c r="J252" s="859"/>
      <c r="K252" s="859"/>
      <c r="L252" s="434"/>
      <c r="M252" s="108" t="s">
        <v>32</v>
      </c>
      <c r="N252" s="107"/>
      <c r="O252" s="109">
        <f t="shared" si="19"/>
        <v>0</v>
      </c>
      <c r="P252" s="85"/>
    </row>
    <row r="253" spans="1:16" s="86" customFormat="1" ht="20.100000000000001" customHeight="1">
      <c r="A253" s="892" t="s">
        <v>162</v>
      </c>
      <c r="B253" s="893"/>
      <c r="C253" s="894"/>
      <c r="D253" s="435"/>
      <c r="E253" s="110" t="s">
        <v>32</v>
      </c>
      <c r="F253" s="111"/>
      <c r="G253" s="112">
        <f>D253*F253</f>
        <v>0</v>
      </c>
      <c r="H253" s="80"/>
      <c r="I253" s="892" t="s">
        <v>162</v>
      </c>
      <c r="J253" s="893"/>
      <c r="K253" s="894"/>
      <c r="L253" s="435"/>
      <c r="M253" s="110" t="s">
        <v>32</v>
      </c>
      <c r="N253" s="111"/>
      <c r="O253" s="112">
        <f>L253*N253</f>
        <v>0</v>
      </c>
      <c r="P253" s="85"/>
    </row>
    <row r="254" spans="1:16" s="86" customFormat="1" ht="20.100000000000001" customHeight="1">
      <c r="A254" s="871" t="s">
        <v>152</v>
      </c>
      <c r="B254" s="872"/>
      <c r="C254" s="872"/>
      <c r="D254" s="872"/>
      <c r="E254" s="872"/>
      <c r="F254" s="872"/>
      <c r="G254" s="113">
        <f>SUM(G243:G253)</f>
        <v>0</v>
      </c>
      <c r="H254" s="80"/>
      <c r="I254" s="871" t="s">
        <v>152</v>
      </c>
      <c r="J254" s="872"/>
      <c r="K254" s="872"/>
      <c r="L254" s="872"/>
      <c r="M254" s="872"/>
      <c r="N254" s="872"/>
      <c r="O254" s="113">
        <f>SUM(O243:O253)</f>
        <v>0</v>
      </c>
      <c r="P254" s="85"/>
    </row>
    <row r="255" spans="1:16" s="86" customFormat="1" ht="20.100000000000001" customHeight="1">
      <c r="A255" s="856" t="s">
        <v>270</v>
      </c>
      <c r="B255" s="857"/>
      <c r="C255" s="857"/>
      <c r="D255" s="857"/>
      <c r="E255" s="857"/>
      <c r="F255" s="857"/>
      <c r="G255" s="114"/>
      <c r="H255" s="80"/>
      <c r="I255" s="856" t="s">
        <v>270</v>
      </c>
      <c r="J255" s="857"/>
      <c r="K255" s="857"/>
      <c r="L255" s="857"/>
      <c r="M255" s="857"/>
      <c r="N255" s="857"/>
      <c r="O255" s="114"/>
      <c r="P255" s="85"/>
    </row>
    <row r="256" spans="1:16" s="86" customFormat="1" ht="20.100000000000001" customHeight="1">
      <c r="A256" s="871" t="s">
        <v>153</v>
      </c>
      <c r="B256" s="872"/>
      <c r="C256" s="872"/>
      <c r="D256" s="872"/>
      <c r="E256" s="872"/>
      <c r="F256" s="872"/>
      <c r="G256" s="113">
        <f>G254+G255</f>
        <v>0</v>
      </c>
      <c r="H256" s="80"/>
      <c r="I256" s="871" t="s">
        <v>153</v>
      </c>
      <c r="J256" s="872"/>
      <c r="K256" s="872"/>
      <c r="L256" s="872"/>
      <c r="M256" s="872"/>
      <c r="N256" s="872"/>
      <c r="O256" s="113">
        <f>O254+O255</f>
        <v>0</v>
      </c>
      <c r="P256" s="85"/>
    </row>
    <row r="257" spans="1:16" s="86" customFormat="1" ht="20.100000000000001" customHeight="1">
      <c r="A257" s="115"/>
      <c r="B257" s="115"/>
      <c r="C257" s="115"/>
      <c r="D257" s="436"/>
      <c r="E257" s="115"/>
      <c r="F257" s="115"/>
      <c r="G257" s="158">
        <v>21</v>
      </c>
      <c r="H257" s="115"/>
      <c r="I257" s="115"/>
      <c r="J257" s="115"/>
      <c r="K257" s="115"/>
      <c r="L257" s="436"/>
      <c r="M257" s="115"/>
      <c r="N257" s="115"/>
      <c r="O257" s="158">
        <v>22</v>
      </c>
      <c r="P257" s="85"/>
    </row>
    <row r="258" spans="1:16" s="86" customFormat="1" ht="20.100000000000001" customHeight="1">
      <c r="A258" s="867" t="s">
        <v>149</v>
      </c>
      <c r="B258" s="868"/>
      <c r="C258" s="869"/>
      <c r="D258" s="869"/>
      <c r="E258" s="869"/>
      <c r="F258" s="869"/>
      <c r="G258" s="870"/>
      <c r="H258" s="80"/>
      <c r="I258" s="867" t="s">
        <v>149</v>
      </c>
      <c r="J258" s="868"/>
      <c r="K258" s="869"/>
      <c r="L258" s="869"/>
      <c r="M258" s="869"/>
      <c r="N258" s="869"/>
      <c r="O258" s="870"/>
      <c r="P258" s="85"/>
    </row>
    <row r="259" spans="1:16" s="86" customFormat="1" ht="20.100000000000001" customHeight="1">
      <c r="A259" s="865" t="s">
        <v>31</v>
      </c>
      <c r="B259" s="866"/>
      <c r="C259" s="876"/>
      <c r="D259" s="876"/>
      <c r="E259" s="876"/>
      <c r="F259" s="876"/>
      <c r="G259" s="877"/>
      <c r="H259" s="80"/>
      <c r="I259" s="865" t="s">
        <v>31</v>
      </c>
      <c r="J259" s="866"/>
      <c r="K259" s="876"/>
      <c r="L259" s="876"/>
      <c r="M259" s="876"/>
      <c r="N259" s="876"/>
      <c r="O259" s="877"/>
      <c r="P259" s="85"/>
    </row>
    <row r="260" spans="1:16" s="86" customFormat="1" ht="20.100000000000001" customHeight="1">
      <c r="A260" s="860" t="s">
        <v>157</v>
      </c>
      <c r="B260" s="861"/>
      <c r="C260" s="862"/>
      <c r="D260" s="862"/>
      <c r="E260" s="878"/>
      <c r="F260" s="878"/>
      <c r="G260" s="879"/>
      <c r="H260" s="80"/>
      <c r="I260" s="860" t="s">
        <v>157</v>
      </c>
      <c r="J260" s="861"/>
      <c r="K260" s="862"/>
      <c r="L260" s="862"/>
      <c r="M260" s="878"/>
      <c r="N260" s="878"/>
      <c r="O260" s="879"/>
      <c r="P260" s="85"/>
    </row>
    <row r="261" spans="1:16" s="86" customFormat="1" ht="20.100000000000001" customHeight="1">
      <c r="A261" s="93" t="s">
        <v>154</v>
      </c>
      <c r="B261" s="872" t="s">
        <v>155</v>
      </c>
      <c r="C261" s="872"/>
      <c r="D261" s="873"/>
      <c r="E261" s="873"/>
      <c r="F261" s="94" t="s">
        <v>156</v>
      </c>
      <c r="G261" s="95"/>
      <c r="H261" s="115"/>
      <c r="I261" s="93" t="s">
        <v>154</v>
      </c>
      <c r="J261" s="872" t="s">
        <v>155</v>
      </c>
      <c r="K261" s="872"/>
      <c r="L261" s="873"/>
      <c r="M261" s="873"/>
      <c r="N261" s="94" t="s">
        <v>156</v>
      </c>
      <c r="O261" s="95"/>
      <c r="P261" s="85"/>
    </row>
    <row r="262" spans="1:16" s="86" customFormat="1" ht="20.100000000000001" customHeight="1">
      <c r="A262" s="867" t="s">
        <v>169</v>
      </c>
      <c r="B262" s="868"/>
      <c r="C262" s="874">
        <f>C260-D261-G261</f>
        <v>0</v>
      </c>
      <c r="D262" s="875"/>
      <c r="E262" s="863" t="s">
        <v>170</v>
      </c>
      <c r="F262" s="864"/>
      <c r="G262" s="96" t="str">
        <f>IF(C262*C263=0,"",C262*C263)</f>
        <v/>
      </c>
      <c r="H262" s="80"/>
      <c r="I262" s="867" t="s">
        <v>169</v>
      </c>
      <c r="J262" s="868"/>
      <c r="K262" s="874">
        <f>K260-L261-O261</f>
        <v>0</v>
      </c>
      <c r="L262" s="875"/>
      <c r="M262" s="863" t="s">
        <v>170</v>
      </c>
      <c r="N262" s="864"/>
      <c r="O262" s="96" t="str">
        <f>IF(K262*K263=0,"",K262*K263)</f>
        <v/>
      </c>
      <c r="P262" s="85"/>
    </row>
    <row r="263" spans="1:16" s="86" customFormat="1" ht="20.100000000000001" customHeight="1">
      <c r="A263" s="860" t="s">
        <v>150</v>
      </c>
      <c r="B263" s="861"/>
      <c r="C263" s="880"/>
      <c r="D263" s="881"/>
      <c r="E263" s="97"/>
      <c r="F263" s="98"/>
      <c r="G263" s="99"/>
      <c r="H263" s="80"/>
      <c r="I263" s="860" t="s">
        <v>150</v>
      </c>
      <c r="J263" s="861"/>
      <c r="K263" s="880"/>
      <c r="L263" s="881"/>
      <c r="M263" s="97"/>
      <c r="N263" s="98"/>
      <c r="O263" s="99"/>
      <c r="P263" s="85"/>
    </row>
    <row r="264" spans="1:16" s="86" customFormat="1" ht="20.100000000000001" customHeight="1">
      <c r="A264" s="871" t="s">
        <v>158</v>
      </c>
      <c r="B264" s="872"/>
      <c r="C264" s="882" t="str">
        <f>IF(G262="","",SUM(F268:F277))</f>
        <v/>
      </c>
      <c r="D264" s="882"/>
      <c r="E264" s="883" t="s">
        <v>160</v>
      </c>
      <c r="F264" s="883"/>
      <c r="G264" s="100" t="str">
        <f>IF(G262="","",C264/G262)</f>
        <v/>
      </c>
      <c r="H264" s="80"/>
      <c r="I264" s="871" t="s">
        <v>158</v>
      </c>
      <c r="J264" s="872"/>
      <c r="K264" s="882" t="str">
        <f>IF(O262="","",SUM(N268:N277))</f>
        <v/>
      </c>
      <c r="L264" s="882"/>
      <c r="M264" s="883" t="s">
        <v>160</v>
      </c>
      <c r="N264" s="883"/>
      <c r="O264" s="100" t="str">
        <f>IF(O262="","",K264/O262)</f>
        <v/>
      </c>
      <c r="P264" s="85"/>
    </row>
    <row r="265" spans="1:16" s="86" customFormat="1" ht="20.100000000000001" customHeight="1">
      <c r="A265" s="895" t="s">
        <v>159</v>
      </c>
      <c r="B265" s="896"/>
      <c r="C265" s="884" t="str">
        <f>IF(G262="","",SUM(F268:F278))</f>
        <v/>
      </c>
      <c r="D265" s="884"/>
      <c r="E265" s="885" t="s">
        <v>161</v>
      </c>
      <c r="F265" s="885"/>
      <c r="G265" s="101" t="str">
        <f>IF(G262="","",C265/G262)</f>
        <v/>
      </c>
      <c r="H265" s="80"/>
      <c r="I265" s="895" t="s">
        <v>159</v>
      </c>
      <c r="J265" s="896"/>
      <c r="K265" s="884" t="str">
        <f>IF(O262="","",SUM(N268:N278))</f>
        <v/>
      </c>
      <c r="L265" s="884"/>
      <c r="M265" s="885" t="s">
        <v>161</v>
      </c>
      <c r="N265" s="885"/>
      <c r="O265" s="101" t="str">
        <f>IF(O262="","",K265/O262)</f>
        <v/>
      </c>
      <c r="P265" s="85"/>
    </row>
    <row r="266" spans="1:16" s="86" customFormat="1" ht="20.100000000000001" customHeight="1">
      <c r="A266" s="897" t="s">
        <v>265</v>
      </c>
      <c r="B266" s="898"/>
      <c r="C266" s="898"/>
      <c r="D266" s="898"/>
      <c r="E266" s="898"/>
      <c r="F266" s="898"/>
      <c r="G266" s="899"/>
      <c r="H266" s="80"/>
      <c r="I266" s="897" t="s">
        <v>265</v>
      </c>
      <c r="J266" s="898"/>
      <c r="K266" s="898"/>
      <c r="L266" s="898"/>
      <c r="M266" s="898"/>
      <c r="N266" s="898"/>
      <c r="O266" s="899"/>
      <c r="P266" s="85"/>
    </row>
    <row r="267" spans="1:16" s="86" customFormat="1" ht="20.100000000000001" customHeight="1">
      <c r="A267" s="871" t="s">
        <v>47</v>
      </c>
      <c r="B267" s="872"/>
      <c r="C267" s="872"/>
      <c r="D267" s="432" t="s">
        <v>459</v>
      </c>
      <c r="E267" s="102" t="s">
        <v>32</v>
      </c>
      <c r="F267" s="102" t="s">
        <v>33</v>
      </c>
      <c r="G267" s="103" t="s">
        <v>34</v>
      </c>
      <c r="H267" s="80"/>
      <c r="I267" s="871" t="s">
        <v>47</v>
      </c>
      <c r="J267" s="872"/>
      <c r="K267" s="872"/>
      <c r="L267" s="432" t="s">
        <v>459</v>
      </c>
      <c r="M267" s="102" t="s">
        <v>32</v>
      </c>
      <c r="N267" s="102" t="s">
        <v>33</v>
      </c>
      <c r="O267" s="103" t="s">
        <v>34</v>
      </c>
      <c r="P267" s="85"/>
    </row>
    <row r="268" spans="1:16" s="86" customFormat="1" ht="20.100000000000001" customHeight="1">
      <c r="A268" s="888"/>
      <c r="B268" s="889"/>
      <c r="C268" s="889"/>
      <c r="D268" s="433"/>
      <c r="E268" s="104" t="s">
        <v>32</v>
      </c>
      <c r="F268" s="105"/>
      <c r="G268" s="106">
        <f>D268*F268</f>
        <v>0</v>
      </c>
      <c r="H268" s="80"/>
      <c r="I268" s="888"/>
      <c r="J268" s="889"/>
      <c r="K268" s="889"/>
      <c r="L268" s="433"/>
      <c r="M268" s="104" t="s">
        <v>32</v>
      </c>
      <c r="N268" s="105"/>
      <c r="O268" s="106">
        <f>L268*N268</f>
        <v>0</v>
      </c>
      <c r="P268" s="85"/>
    </row>
    <row r="269" spans="1:16" s="86" customFormat="1" ht="20.100000000000001" customHeight="1">
      <c r="A269" s="858"/>
      <c r="B269" s="859"/>
      <c r="C269" s="859"/>
      <c r="D269" s="434"/>
      <c r="E269" s="108" t="s">
        <v>32</v>
      </c>
      <c r="F269" s="107"/>
      <c r="G269" s="109">
        <f t="shared" ref="G269:G277" si="20">D269*F269</f>
        <v>0</v>
      </c>
      <c r="H269" s="80"/>
      <c r="I269" s="858"/>
      <c r="J269" s="859"/>
      <c r="K269" s="859"/>
      <c r="L269" s="434"/>
      <c r="M269" s="108" t="s">
        <v>32</v>
      </c>
      <c r="N269" s="107"/>
      <c r="O269" s="109">
        <f t="shared" ref="O269:O277" si="21">L269*N269</f>
        <v>0</v>
      </c>
      <c r="P269" s="85"/>
    </row>
    <row r="270" spans="1:16" s="86" customFormat="1" ht="20.100000000000001" customHeight="1">
      <c r="A270" s="858"/>
      <c r="B270" s="859"/>
      <c r="C270" s="859"/>
      <c r="D270" s="434"/>
      <c r="E270" s="108" t="s">
        <v>32</v>
      </c>
      <c r="F270" s="107"/>
      <c r="G270" s="109">
        <f t="shared" si="20"/>
        <v>0</v>
      </c>
      <c r="H270" s="80"/>
      <c r="I270" s="858"/>
      <c r="J270" s="859"/>
      <c r="K270" s="859"/>
      <c r="L270" s="434"/>
      <c r="M270" s="108" t="s">
        <v>32</v>
      </c>
      <c r="N270" s="107"/>
      <c r="O270" s="109">
        <f t="shared" si="21"/>
        <v>0</v>
      </c>
      <c r="P270" s="85"/>
    </row>
    <row r="271" spans="1:16" s="86" customFormat="1" ht="20.100000000000001" customHeight="1">
      <c r="A271" s="858"/>
      <c r="B271" s="859"/>
      <c r="C271" s="859"/>
      <c r="D271" s="434"/>
      <c r="E271" s="108" t="s">
        <v>32</v>
      </c>
      <c r="F271" s="107"/>
      <c r="G271" s="109">
        <f t="shared" si="20"/>
        <v>0</v>
      </c>
      <c r="H271" s="80"/>
      <c r="I271" s="858"/>
      <c r="J271" s="859"/>
      <c r="K271" s="859"/>
      <c r="L271" s="434"/>
      <c r="M271" s="108" t="s">
        <v>32</v>
      </c>
      <c r="N271" s="107"/>
      <c r="O271" s="109">
        <f t="shared" si="21"/>
        <v>0</v>
      </c>
      <c r="P271" s="85"/>
    </row>
    <row r="272" spans="1:16" s="86" customFormat="1" ht="20.100000000000001" customHeight="1">
      <c r="A272" s="858"/>
      <c r="B272" s="859"/>
      <c r="C272" s="859"/>
      <c r="D272" s="434"/>
      <c r="E272" s="108" t="s">
        <v>32</v>
      </c>
      <c r="F272" s="107"/>
      <c r="G272" s="109">
        <f t="shared" si="20"/>
        <v>0</v>
      </c>
      <c r="H272" s="80"/>
      <c r="I272" s="858"/>
      <c r="J272" s="859"/>
      <c r="K272" s="859"/>
      <c r="L272" s="434"/>
      <c r="M272" s="108" t="s">
        <v>32</v>
      </c>
      <c r="N272" s="107"/>
      <c r="O272" s="109">
        <f t="shared" si="21"/>
        <v>0</v>
      </c>
      <c r="P272" s="85"/>
    </row>
    <row r="273" spans="1:16" s="86" customFormat="1" ht="20.100000000000001" customHeight="1">
      <c r="A273" s="858"/>
      <c r="B273" s="859"/>
      <c r="C273" s="859"/>
      <c r="D273" s="434"/>
      <c r="E273" s="108" t="s">
        <v>32</v>
      </c>
      <c r="F273" s="107"/>
      <c r="G273" s="109">
        <f t="shared" si="20"/>
        <v>0</v>
      </c>
      <c r="H273" s="80"/>
      <c r="I273" s="858"/>
      <c r="J273" s="859"/>
      <c r="K273" s="859"/>
      <c r="L273" s="434"/>
      <c r="M273" s="108" t="s">
        <v>32</v>
      </c>
      <c r="N273" s="107"/>
      <c r="O273" s="109">
        <f t="shared" si="21"/>
        <v>0</v>
      </c>
      <c r="P273" s="85"/>
    </row>
    <row r="274" spans="1:16" s="86" customFormat="1" ht="20.100000000000001" customHeight="1">
      <c r="A274" s="858"/>
      <c r="B274" s="859"/>
      <c r="C274" s="859"/>
      <c r="D274" s="434"/>
      <c r="E274" s="108" t="s">
        <v>32</v>
      </c>
      <c r="F274" s="107"/>
      <c r="G274" s="109">
        <f t="shared" si="20"/>
        <v>0</v>
      </c>
      <c r="H274" s="80"/>
      <c r="I274" s="858"/>
      <c r="J274" s="859"/>
      <c r="K274" s="859"/>
      <c r="L274" s="434"/>
      <c r="M274" s="108" t="s">
        <v>32</v>
      </c>
      <c r="N274" s="107"/>
      <c r="O274" s="109">
        <f t="shared" si="21"/>
        <v>0</v>
      </c>
      <c r="P274" s="85"/>
    </row>
    <row r="275" spans="1:16" s="86" customFormat="1" ht="20.100000000000001" customHeight="1">
      <c r="A275" s="858"/>
      <c r="B275" s="859"/>
      <c r="C275" s="859"/>
      <c r="D275" s="434"/>
      <c r="E275" s="108" t="s">
        <v>32</v>
      </c>
      <c r="F275" s="107"/>
      <c r="G275" s="109">
        <f t="shared" si="20"/>
        <v>0</v>
      </c>
      <c r="H275" s="80"/>
      <c r="I275" s="858"/>
      <c r="J275" s="859"/>
      <c r="K275" s="859"/>
      <c r="L275" s="434"/>
      <c r="M275" s="108" t="s">
        <v>32</v>
      </c>
      <c r="N275" s="107"/>
      <c r="O275" s="109">
        <f t="shared" si="21"/>
        <v>0</v>
      </c>
      <c r="P275" s="85"/>
    </row>
    <row r="276" spans="1:16" s="86" customFormat="1" ht="20.100000000000001" customHeight="1">
      <c r="A276" s="858"/>
      <c r="B276" s="859"/>
      <c r="C276" s="859"/>
      <c r="D276" s="434"/>
      <c r="E276" s="108" t="s">
        <v>32</v>
      </c>
      <c r="F276" s="107"/>
      <c r="G276" s="109">
        <f t="shared" si="20"/>
        <v>0</v>
      </c>
      <c r="H276" s="80"/>
      <c r="I276" s="858"/>
      <c r="J276" s="859"/>
      <c r="K276" s="859"/>
      <c r="L276" s="434"/>
      <c r="M276" s="108" t="s">
        <v>32</v>
      </c>
      <c r="N276" s="107"/>
      <c r="O276" s="109">
        <f t="shared" si="21"/>
        <v>0</v>
      </c>
      <c r="P276" s="85"/>
    </row>
    <row r="277" spans="1:16" s="86" customFormat="1" ht="20.100000000000001" customHeight="1">
      <c r="A277" s="858"/>
      <c r="B277" s="859"/>
      <c r="C277" s="859"/>
      <c r="D277" s="434"/>
      <c r="E277" s="108" t="s">
        <v>32</v>
      </c>
      <c r="F277" s="107"/>
      <c r="G277" s="109">
        <f t="shared" si="20"/>
        <v>0</v>
      </c>
      <c r="H277" s="80"/>
      <c r="I277" s="858"/>
      <c r="J277" s="859"/>
      <c r="K277" s="859"/>
      <c r="L277" s="434"/>
      <c r="M277" s="108" t="s">
        <v>32</v>
      </c>
      <c r="N277" s="107"/>
      <c r="O277" s="109">
        <f t="shared" si="21"/>
        <v>0</v>
      </c>
      <c r="P277" s="85"/>
    </row>
    <row r="278" spans="1:16" s="86" customFormat="1" ht="20.100000000000001" customHeight="1">
      <c r="A278" s="892" t="s">
        <v>162</v>
      </c>
      <c r="B278" s="893"/>
      <c r="C278" s="894"/>
      <c r="D278" s="435"/>
      <c r="E278" s="110" t="s">
        <v>32</v>
      </c>
      <c r="F278" s="111"/>
      <c r="G278" s="112">
        <f>D278*F278</f>
        <v>0</v>
      </c>
      <c r="H278" s="80"/>
      <c r="I278" s="892" t="s">
        <v>162</v>
      </c>
      <c r="J278" s="893"/>
      <c r="K278" s="894"/>
      <c r="L278" s="435"/>
      <c r="M278" s="110" t="s">
        <v>32</v>
      </c>
      <c r="N278" s="111"/>
      <c r="O278" s="112">
        <f>L278*N278</f>
        <v>0</v>
      </c>
      <c r="P278" s="85"/>
    </row>
    <row r="279" spans="1:16" s="86" customFormat="1" ht="20.100000000000001" customHeight="1">
      <c r="A279" s="871" t="s">
        <v>152</v>
      </c>
      <c r="B279" s="872"/>
      <c r="C279" s="872"/>
      <c r="D279" s="872"/>
      <c r="E279" s="872"/>
      <c r="F279" s="872"/>
      <c r="G279" s="113">
        <f>SUM(G268:G278)</f>
        <v>0</v>
      </c>
      <c r="H279" s="80"/>
      <c r="I279" s="871" t="s">
        <v>152</v>
      </c>
      <c r="J279" s="872"/>
      <c r="K279" s="872"/>
      <c r="L279" s="872"/>
      <c r="M279" s="872"/>
      <c r="N279" s="872"/>
      <c r="O279" s="113">
        <f>SUM(O268:O278)</f>
        <v>0</v>
      </c>
      <c r="P279" s="85"/>
    </row>
    <row r="280" spans="1:16" s="86" customFormat="1" ht="20.100000000000001" customHeight="1">
      <c r="A280" s="856" t="s">
        <v>270</v>
      </c>
      <c r="B280" s="857"/>
      <c r="C280" s="857"/>
      <c r="D280" s="857"/>
      <c r="E280" s="857"/>
      <c r="F280" s="857"/>
      <c r="G280" s="114"/>
      <c r="H280" s="80"/>
      <c r="I280" s="856" t="s">
        <v>270</v>
      </c>
      <c r="J280" s="857"/>
      <c r="K280" s="857"/>
      <c r="L280" s="857"/>
      <c r="M280" s="857"/>
      <c r="N280" s="857"/>
      <c r="O280" s="114"/>
      <c r="P280" s="85"/>
    </row>
    <row r="281" spans="1:16" s="86" customFormat="1" ht="20.100000000000001" customHeight="1">
      <c r="A281" s="871" t="s">
        <v>153</v>
      </c>
      <c r="B281" s="872"/>
      <c r="C281" s="872"/>
      <c r="D281" s="872"/>
      <c r="E281" s="872"/>
      <c r="F281" s="872"/>
      <c r="G281" s="113">
        <f>G279+G280</f>
        <v>0</v>
      </c>
      <c r="H281" s="80"/>
      <c r="I281" s="871" t="s">
        <v>153</v>
      </c>
      <c r="J281" s="872"/>
      <c r="K281" s="872"/>
      <c r="L281" s="872"/>
      <c r="M281" s="872"/>
      <c r="N281" s="872"/>
      <c r="O281" s="113">
        <f>O279+O280</f>
        <v>0</v>
      </c>
      <c r="P281" s="85"/>
    </row>
    <row r="282" spans="1:16" s="86" customFormat="1" ht="20.100000000000001" customHeight="1">
      <c r="A282" s="115"/>
      <c r="B282" s="115"/>
      <c r="C282" s="115"/>
      <c r="D282" s="436"/>
      <c r="E282" s="115"/>
      <c r="F282" s="115"/>
      <c r="G282" s="158">
        <v>23</v>
      </c>
      <c r="H282" s="115"/>
      <c r="I282" s="115"/>
      <c r="J282" s="115"/>
      <c r="K282" s="115"/>
      <c r="L282" s="436"/>
      <c r="M282" s="115"/>
      <c r="N282" s="115"/>
      <c r="O282" s="158">
        <v>24</v>
      </c>
      <c r="P282" s="85"/>
    </row>
    <row r="283" spans="1:16" s="86" customFormat="1" ht="20.100000000000001" customHeight="1">
      <c r="A283" s="867" t="s">
        <v>149</v>
      </c>
      <c r="B283" s="868"/>
      <c r="C283" s="869"/>
      <c r="D283" s="869"/>
      <c r="E283" s="869"/>
      <c r="F283" s="869"/>
      <c r="G283" s="870"/>
      <c r="H283" s="80"/>
      <c r="I283" s="867" t="s">
        <v>149</v>
      </c>
      <c r="J283" s="868"/>
      <c r="K283" s="869"/>
      <c r="L283" s="869"/>
      <c r="M283" s="869"/>
      <c r="N283" s="869"/>
      <c r="O283" s="870"/>
      <c r="P283" s="85"/>
    </row>
    <row r="284" spans="1:16" s="86" customFormat="1" ht="20.100000000000001" customHeight="1">
      <c r="A284" s="865" t="s">
        <v>31</v>
      </c>
      <c r="B284" s="866"/>
      <c r="C284" s="876"/>
      <c r="D284" s="876"/>
      <c r="E284" s="876"/>
      <c r="F284" s="876"/>
      <c r="G284" s="877"/>
      <c r="H284" s="80"/>
      <c r="I284" s="865" t="s">
        <v>31</v>
      </c>
      <c r="J284" s="866"/>
      <c r="K284" s="876"/>
      <c r="L284" s="876"/>
      <c r="M284" s="876"/>
      <c r="N284" s="876"/>
      <c r="O284" s="877"/>
      <c r="P284" s="85"/>
    </row>
    <row r="285" spans="1:16" s="86" customFormat="1" ht="20.100000000000001" customHeight="1">
      <c r="A285" s="860" t="s">
        <v>157</v>
      </c>
      <c r="B285" s="861"/>
      <c r="C285" s="862"/>
      <c r="D285" s="862"/>
      <c r="E285" s="878"/>
      <c r="F285" s="878"/>
      <c r="G285" s="879"/>
      <c r="H285" s="80"/>
      <c r="I285" s="860" t="s">
        <v>157</v>
      </c>
      <c r="J285" s="861"/>
      <c r="K285" s="862"/>
      <c r="L285" s="862"/>
      <c r="M285" s="878"/>
      <c r="N285" s="878"/>
      <c r="O285" s="879"/>
      <c r="P285" s="85"/>
    </row>
    <row r="286" spans="1:16" s="86" customFormat="1" ht="20.100000000000001" customHeight="1">
      <c r="A286" s="93" t="s">
        <v>154</v>
      </c>
      <c r="B286" s="872" t="s">
        <v>155</v>
      </c>
      <c r="C286" s="872"/>
      <c r="D286" s="873"/>
      <c r="E286" s="873"/>
      <c r="F286" s="94" t="s">
        <v>156</v>
      </c>
      <c r="G286" s="95"/>
      <c r="H286" s="115"/>
      <c r="I286" s="93" t="s">
        <v>154</v>
      </c>
      <c r="J286" s="872" t="s">
        <v>155</v>
      </c>
      <c r="K286" s="872"/>
      <c r="L286" s="873"/>
      <c r="M286" s="873"/>
      <c r="N286" s="94" t="s">
        <v>156</v>
      </c>
      <c r="O286" s="95"/>
      <c r="P286" s="85"/>
    </row>
    <row r="287" spans="1:16" s="86" customFormat="1" ht="20.100000000000001" customHeight="1">
      <c r="A287" s="867" t="s">
        <v>169</v>
      </c>
      <c r="B287" s="868"/>
      <c r="C287" s="874">
        <f>C285-D286-G286</f>
        <v>0</v>
      </c>
      <c r="D287" s="875"/>
      <c r="E287" s="863" t="s">
        <v>170</v>
      </c>
      <c r="F287" s="864"/>
      <c r="G287" s="96" t="str">
        <f>IF(C287*C288=0,"",C287*C288)</f>
        <v/>
      </c>
      <c r="H287" s="80"/>
      <c r="I287" s="867" t="s">
        <v>169</v>
      </c>
      <c r="J287" s="868"/>
      <c r="K287" s="874">
        <f>K285-L286-O286</f>
        <v>0</v>
      </c>
      <c r="L287" s="875"/>
      <c r="M287" s="863" t="s">
        <v>170</v>
      </c>
      <c r="N287" s="864"/>
      <c r="O287" s="96" t="str">
        <f>IF(K287*K288=0,"",K287*K288)</f>
        <v/>
      </c>
      <c r="P287" s="85"/>
    </row>
    <row r="288" spans="1:16" s="86" customFormat="1" ht="20.100000000000001" customHeight="1">
      <c r="A288" s="860" t="s">
        <v>150</v>
      </c>
      <c r="B288" s="861"/>
      <c r="C288" s="880"/>
      <c r="D288" s="881"/>
      <c r="E288" s="97"/>
      <c r="F288" s="98"/>
      <c r="G288" s="99"/>
      <c r="H288" s="80"/>
      <c r="I288" s="860" t="s">
        <v>150</v>
      </c>
      <c r="J288" s="861"/>
      <c r="K288" s="880"/>
      <c r="L288" s="881"/>
      <c r="M288" s="97"/>
      <c r="N288" s="98"/>
      <c r="O288" s="99"/>
      <c r="P288" s="85"/>
    </row>
    <row r="289" spans="1:16" s="86" customFormat="1" ht="20.100000000000001" customHeight="1">
      <c r="A289" s="871" t="s">
        <v>158</v>
      </c>
      <c r="B289" s="872"/>
      <c r="C289" s="882" t="str">
        <f>IF(G287="","",SUM(F293:F302))</f>
        <v/>
      </c>
      <c r="D289" s="882"/>
      <c r="E289" s="883" t="s">
        <v>160</v>
      </c>
      <c r="F289" s="883"/>
      <c r="G289" s="100" t="str">
        <f>IF(G287="","",C289/G287)</f>
        <v/>
      </c>
      <c r="H289" s="80"/>
      <c r="I289" s="871" t="s">
        <v>158</v>
      </c>
      <c r="J289" s="872"/>
      <c r="K289" s="882" t="str">
        <f>IF(O287="","",SUM(N293:N302))</f>
        <v/>
      </c>
      <c r="L289" s="882"/>
      <c r="M289" s="883" t="s">
        <v>160</v>
      </c>
      <c r="N289" s="883"/>
      <c r="O289" s="100" t="str">
        <f>IF(O287="","",K289/O287)</f>
        <v/>
      </c>
      <c r="P289" s="85"/>
    </row>
    <row r="290" spans="1:16" s="86" customFormat="1" ht="20.100000000000001" customHeight="1">
      <c r="A290" s="895" t="s">
        <v>159</v>
      </c>
      <c r="B290" s="896"/>
      <c r="C290" s="884" t="str">
        <f>IF(G287="","",SUM(F293:F303))</f>
        <v/>
      </c>
      <c r="D290" s="884"/>
      <c r="E290" s="885" t="s">
        <v>161</v>
      </c>
      <c r="F290" s="885"/>
      <c r="G290" s="101" t="str">
        <f>IF(G287="","",C290/G287)</f>
        <v/>
      </c>
      <c r="H290" s="80"/>
      <c r="I290" s="895" t="s">
        <v>159</v>
      </c>
      <c r="J290" s="896"/>
      <c r="K290" s="884" t="str">
        <f>IF(O287="","",SUM(N293:N303))</f>
        <v/>
      </c>
      <c r="L290" s="884"/>
      <c r="M290" s="885" t="s">
        <v>161</v>
      </c>
      <c r="N290" s="885"/>
      <c r="O290" s="101" t="str">
        <f>IF(O287="","",K290/O287)</f>
        <v/>
      </c>
      <c r="P290" s="85"/>
    </row>
    <row r="291" spans="1:16" s="86" customFormat="1" ht="20.100000000000001" customHeight="1">
      <c r="A291" s="897" t="s">
        <v>265</v>
      </c>
      <c r="B291" s="898"/>
      <c r="C291" s="898"/>
      <c r="D291" s="898"/>
      <c r="E291" s="898"/>
      <c r="F291" s="898"/>
      <c r="G291" s="899"/>
      <c r="H291" s="80"/>
      <c r="I291" s="897" t="s">
        <v>265</v>
      </c>
      <c r="J291" s="898"/>
      <c r="K291" s="898"/>
      <c r="L291" s="898"/>
      <c r="M291" s="898"/>
      <c r="N291" s="898"/>
      <c r="O291" s="899"/>
      <c r="P291" s="85"/>
    </row>
    <row r="292" spans="1:16" s="86" customFormat="1" ht="20.100000000000001" customHeight="1">
      <c r="A292" s="871" t="s">
        <v>47</v>
      </c>
      <c r="B292" s="872"/>
      <c r="C292" s="872"/>
      <c r="D292" s="432" t="s">
        <v>459</v>
      </c>
      <c r="E292" s="102" t="s">
        <v>32</v>
      </c>
      <c r="F292" s="102" t="s">
        <v>33</v>
      </c>
      <c r="G292" s="103" t="s">
        <v>34</v>
      </c>
      <c r="H292" s="80"/>
      <c r="I292" s="871" t="s">
        <v>47</v>
      </c>
      <c r="J292" s="872"/>
      <c r="K292" s="872"/>
      <c r="L292" s="432" t="s">
        <v>459</v>
      </c>
      <c r="M292" s="102" t="s">
        <v>32</v>
      </c>
      <c r="N292" s="102" t="s">
        <v>33</v>
      </c>
      <c r="O292" s="103" t="s">
        <v>34</v>
      </c>
      <c r="P292" s="85"/>
    </row>
    <row r="293" spans="1:16" s="86" customFormat="1" ht="20.100000000000001" customHeight="1">
      <c r="A293" s="888"/>
      <c r="B293" s="889"/>
      <c r="C293" s="889"/>
      <c r="D293" s="433"/>
      <c r="E293" s="104" t="s">
        <v>32</v>
      </c>
      <c r="F293" s="105"/>
      <c r="G293" s="106">
        <f>D293*F293</f>
        <v>0</v>
      </c>
      <c r="H293" s="80"/>
      <c r="I293" s="888"/>
      <c r="J293" s="889"/>
      <c r="K293" s="889"/>
      <c r="L293" s="433"/>
      <c r="M293" s="104" t="s">
        <v>32</v>
      </c>
      <c r="N293" s="105"/>
      <c r="O293" s="106">
        <f>L293*N293</f>
        <v>0</v>
      </c>
      <c r="P293" s="85"/>
    </row>
    <row r="294" spans="1:16" s="86" customFormat="1" ht="20.100000000000001" customHeight="1">
      <c r="A294" s="858"/>
      <c r="B294" s="859"/>
      <c r="C294" s="859"/>
      <c r="D294" s="434"/>
      <c r="E294" s="108" t="s">
        <v>32</v>
      </c>
      <c r="F294" s="107"/>
      <c r="G294" s="109">
        <f t="shared" ref="G294:G302" si="22">D294*F294</f>
        <v>0</v>
      </c>
      <c r="H294" s="80"/>
      <c r="I294" s="858"/>
      <c r="J294" s="859"/>
      <c r="K294" s="859"/>
      <c r="L294" s="434"/>
      <c r="M294" s="108" t="s">
        <v>32</v>
      </c>
      <c r="N294" s="107"/>
      <c r="O294" s="109">
        <f t="shared" ref="O294:O302" si="23">L294*N294</f>
        <v>0</v>
      </c>
      <c r="P294" s="85"/>
    </row>
    <row r="295" spans="1:16" s="86" customFormat="1" ht="20.100000000000001" customHeight="1">
      <c r="A295" s="858"/>
      <c r="B295" s="859"/>
      <c r="C295" s="859"/>
      <c r="D295" s="434"/>
      <c r="E295" s="108" t="s">
        <v>32</v>
      </c>
      <c r="F295" s="107"/>
      <c r="G295" s="109">
        <f t="shared" si="22"/>
        <v>0</v>
      </c>
      <c r="H295" s="80"/>
      <c r="I295" s="858"/>
      <c r="J295" s="859"/>
      <c r="K295" s="859"/>
      <c r="L295" s="434"/>
      <c r="M295" s="108" t="s">
        <v>32</v>
      </c>
      <c r="N295" s="107"/>
      <c r="O295" s="109">
        <f t="shared" si="23"/>
        <v>0</v>
      </c>
      <c r="P295" s="85"/>
    </row>
    <row r="296" spans="1:16" s="86" customFormat="1" ht="20.100000000000001" customHeight="1">
      <c r="A296" s="858"/>
      <c r="B296" s="859"/>
      <c r="C296" s="859"/>
      <c r="D296" s="434"/>
      <c r="E296" s="108" t="s">
        <v>32</v>
      </c>
      <c r="F296" s="107"/>
      <c r="G296" s="109">
        <f t="shared" si="22"/>
        <v>0</v>
      </c>
      <c r="H296" s="80"/>
      <c r="I296" s="858"/>
      <c r="J296" s="859"/>
      <c r="K296" s="859"/>
      <c r="L296" s="434"/>
      <c r="M296" s="108" t="s">
        <v>32</v>
      </c>
      <c r="N296" s="107"/>
      <c r="O296" s="109">
        <f t="shared" si="23"/>
        <v>0</v>
      </c>
      <c r="P296" s="85"/>
    </row>
    <row r="297" spans="1:16" s="86" customFormat="1" ht="20.100000000000001" customHeight="1">
      <c r="A297" s="858"/>
      <c r="B297" s="859"/>
      <c r="C297" s="859"/>
      <c r="D297" s="434"/>
      <c r="E297" s="108" t="s">
        <v>32</v>
      </c>
      <c r="F297" s="107"/>
      <c r="G297" s="109">
        <f t="shared" si="22"/>
        <v>0</v>
      </c>
      <c r="H297" s="80"/>
      <c r="I297" s="858"/>
      <c r="J297" s="859"/>
      <c r="K297" s="859"/>
      <c r="L297" s="434"/>
      <c r="M297" s="108" t="s">
        <v>32</v>
      </c>
      <c r="N297" s="107"/>
      <c r="O297" s="109">
        <f t="shared" si="23"/>
        <v>0</v>
      </c>
      <c r="P297" s="85"/>
    </row>
    <row r="298" spans="1:16" s="86" customFormat="1" ht="20.100000000000001" customHeight="1">
      <c r="A298" s="858"/>
      <c r="B298" s="859"/>
      <c r="C298" s="859"/>
      <c r="D298" s="434"/>
      <c r="E298" s="108" t="s">
        <v>32</v>
      </c>
      <c r="F298" s="107"/>
      <c r="G298" s="109">
        <f t="shared" si="22"/>
        <v>0</v>
      </c>
      <c r="H298" s="80"/>
      <c r="I298" s="858"/>
      <c r="J298" s="859"/>
      <c r="K298" s="859"/>
      <c r="L298" s="434"/>
      <c r="M298" s="108" t="s">
        <v>32</v>
      </c>
      <c r="N298" s="107"/>
      <c r="O298" s="109">
        <f t="shared" si="23"/>
        <v>0</v>
      </c>
      <c r="P298" s="85"/>
    </row>
    <row r="299" spans="1:16" s="86" customFormat="1" ht="20.100000000000001" customHeight="1">
      <c r="A299" s="858"/>
      <c r="B299" s="859"/>
      <c r="C299" s="859"/>
      <c r="D299" s="434"/>
      <c r="E299" s="108" t="s">
        <v>32</v>
      </c>
      <c r="F299" s="107"/>
      <c r="G299" s="109">
        <f t="shared" si="22"/>
        <v>0</v>
      </c>
      <c r="H299" s="80"/>
      <c r="I299" s="858"/>
      <c r="J299" s="859"/>
      <c r="K299" s="859"/>
      <c r="L299" s="434"/>
      <c r="M299" s="108" t="s">
        <v>32</v>
      </c>
      <c r="N299" s="107"/>
      <c r="O299" s="109">
        <f t="shared" si="23"/>
        <v>0</v>
      </c>
      <c r="P299" s="85"/>
    </row>
    <row r="300" spans="1:16" s="86" customFormat="1" ht="20.100000000000001" customHeight="1">
      <c r="A300" s="858"/>
      <c r="B300" s="859"/>
      <c r="C300" s="859"/>
      <c r="D300" s="434"/>
      <c r="E300" s="108" t="s">
        <v>32</v>
      </c>
      <c r="F300" s="107"/>
      <c r="G300" s="109">
        <f t="shared" si="22"/>
        <v>0</v>
      </c>
      <c r="H300" s="80"/>
      <c r="I300" s="858"/>
      <c r="J300" s="859"/>
      <c r="K300" s="859"/>
      <c r="L300" s="434"/>
      <c r="M300" s="108" t="s">
        <v>32</v>
      </c>
      <c r="N300" s="107"/>
      <c r="O300" s="109">
        <f t="shared" si="23"/>
        <v>0</v>
      </c>
      <c r="P300" s="85"/>
    </row>
    <row r="301" spans="1:16" s="86" customFormat="1" ht="20.100000000000001" customHeight="1">
      <c r="A301" s="858"/>
      <c r="B301" s="859"/>
      <c r="C301" s="859"/>
      <c r="D301" s="434"/>
      <c r="E301" s="108" t="s">
        <v>32</v>
      </c>
      <c r="F301" s="107"/>
      <c r="G301" s="109">
        <f t="shared" si="22"/>
        <v>0</v>
      </c>
      <c r="H301" s="80"/>
      <c r="I301" s="858"/>
      <c r="J301" s="859"/>
      <c r="K301" s="859"/>
      <c r="L301" s="434"/>
      <c r="M301" s="108" t="s">
        <v>32</v>
      </c>
      <c r="N301" s="107"/>
      <c r="O301" s="109">
        <f t="shared" si="23"/>
        <v>0</v>
      </c>
      <c r="P301" s="85"/>
    </row>
    <row r="302" spans="1:16" s="86" customFormat="1" ht="20.100000000000001" customHeight="1">
      <c r="A302" s="858"/>
      <c r="B302" s="859"/>
      <c r="C302" s="859"/>
      <c r="D302" s="434"/>
      <c r="E302" s="108" t="s">
        <v>32</v>
      </c>
      <c r="F302" s="107"/>
      <c r="G302" s="109">
        <f t="shared" si="22"/>
        <v>0</v>
      </c>
      <c r="H302" s="80"/>
      <c r="I302" s="858"/>
      <c r="J302" s="859"/>
      <c r="K302" s="859"/>
      <c r="L302" s="434"/>
      <c r="M302" s="108" t="s">
        <v>32</v>
      </c>
      <c r="N302" s="107"/>
      <c r="O302" s="109">
        <f t="shared" si="23"/>
        <v>0</v>
      </c>
      <c r="P302" s="85"/>
    </row>
    <row r="303" spans="1:16" s="86" customFormat="1" ht="20.100000000000001" customHeight="1">
      <c r="A303" s="892" t="s">
        <v>162</v>
      </c>
      <c r="B303" s="893"/>
      <c r="C303" s="894"/>
      <c r="D303" s="435"/>
      <c r="E303" s="110" t="s">
        <v>32</v>
      </c>
      <c r="F303" s="111"/>
      <c r="G303" s="112">
        <f>D303*F303</f>
        <v>0</v>
      </c>
      <c r="H303" s="80"/>
      <c r="I303" s="892" t="s">
        <v>162</v>
      </c>
      <c r="J303" s="893"/>
      <c r="K303" s="894"/>
      <c r="L303" s="435"/>
      <c r="M303" s="110" t="s">
        <v>32</v>
      </c>
      <c r="N303" s="111"/>
      <c r="O303" s="112">
        <f>L303*N303</f>
        <v>0</v>
      </c>
      <c r="P303" s="85"/>
    </row>
    <row r="304" spans="1:16" s="86" customFormat="1" ht="20.100000000000001" customHeight="1">
      <c r="A304" s="871" t="s">
        <v>152</v>
      </c>
      <c r="B304" s="872"/>
      <c r="C304" s="872"/>
      <c r="D304" s="872"/>
      <c r="E304" s="872"/>
      <c r="F304" s="872"/>
      <c r="G304" s="113">
        <f>SUM(G293:G303)</f>
        <v>0</v>
      </c>
      <c r="H304" s="80"/>
      <c r="I304" s="871" t="s">
        <v>152</v>
      </c>
      <c r="J304" s="872"/>
      <c r="K304" s="872"/>
      <c r="L304" s="872"/>
      <c r="M304" s="872"/>
      <c r="N304" s="872"/>
      <c r="O304" s="113">
        <f>SUM(O293:O303)</f>
        <v>0</v>
      </c>
      <c r="P304" s="85"/>
    </row>
    <row r="305" spans="1:16" s="86" customFormat="1" ht="20.100000000000001" customHeight="1">
      <c r="A305" s="856" t="s">
        <v>270</v>
      </c>
      <c r="B305" s="857"/>
      <c r="C305" s="857"/>
      <c r="D305" s="857"/>
      <c r="E305" s="857"/>
      <c r="F305" s="857"/>
      <c r="G305" s="114"/>
      <c r="H305" s="80"/>
      <c r="I305" s="856" t="s">
        <v>270</v>
      </c>
      <c r="J305" s="857"/>
      <c r="K305" s="857"/>
      <c r="L305" s="857"/>
      <c r="M305" s="857"/>
      <c r="N305" s="857"/>
      <c r="O305" s="114"/>
      <c r="P305" s="85"/>
    </row>
    <row r="306" spans="1:16" s="86" customFormat="1" ht="20.100000000000001" customHeight="1">
      <c r="A306" s="871" t="s">
        <v>153</v>
      </c>
      <c r="B306" s="872"/>
      <c r="C306" s="872"/>
      <c r="D306" s="872"/>
      <c r="E306" s="872"/>
      <c r="F306" s="872"/>
      <c r="G306" s="113">
        <f>G304+G305</f>
        <v>0</v>
      </c>
      <c r="H306" s="80"/>
      <c r="I306" s="871" t="s">
        <v>153</v>
      </c>
      <c r="J306" s="872"/>
      <c r="K306" s="872"/>
      <c r="L306" s="872"/>
      <c r="M306" s="872"/>
      <c r="N306" s="872"/>
      <c r="O306" s="113">
        <f>O304+O305</f>
        <v>0</v>
      </c>
      <c r="P306" s="85"/>
    </row>
    <row r="307" spans="1:16" s="86" customFormat="1" ht="20.100000000000001" customHeight="1">
      <c r="A307" s="115"/>
      <c r="B307" s="115"/>
      <c r="C307" s="115"/>
      <c r="D307" s="436"/>
      <c r="E307" s="115"/>
      <c r="F307" s="115"/>
      <c r="G307" s="158">
        <v>25</v>
      </c>
      <c r="H307" s="115"/>
      <c r="I307" s="115"/>
      <c r="J307" s="115"/>
      <c r="K307" s="115"/>
      <c r="L307" s="436"/>
      <c r="M307" s="115"/>
      <c r="N307" s="115"/>
      <c r="O307" s="158">
        <v>26</v>
      </c>
      <c r="P307" s="85"/>
    </row>
    <row r="308" spans="1:16" s="86" customFormat="1" ht="20.100000000000001" customHeight="1">
      <c r="A308" s="867" t="s">
        <v>149</v>
      </c>
      <c r="B308" s="868"/>
      <c r="C308" s="869"/>
      <c r="D308" s="869"/>
      <c r="E308" s="869"/>
      <c r="F308" s="869"/>
      <c r="G308" s="870"/>
      <c r="H308" s="80"/>
      <c r="I308" s="867" t="s">
        <v>149</v>
      </c>
      <c r="J308" s="868"/>
      <c r="K308" s="869"/>
      <c r="L308" s="869"/>
      <c r="M308" s="869"/>
      <c r="N308" s="869"/>
      <c r="O308" s="870"/>
      <c r="P308" s="85"/>
    </row>
    <row r="309" spans="1:16" s="86" customFormat="1" ht="20.100000000000001" customHeight="1">
      <c r="A309" s="865" t="s">
        <v>31</v>
      </c>
      <c r="B309" s="866"/>
      <c r="C309" s="876"/>
      <c r="D309" s="876"/>
      <c r="E309" s="876"/>
      <c r="F309" s="876"/>
      <c r="G309" s="877"/>
      <c r="H309" s="80"/>
      <c r="I309" s="865" t="s">
        <v>31</v>
      </c>
      <c r="J309" s="866"/>
      <c r="K309" s="876"/>
      <c r="L309" s="876"/>
      <c r="M309" s="876"/>
      <c r="N309" s="876"/>
      <c r="O309" s="877"/>
      <c r="P309" s="85"/>
    </row>
    <row r="310" spans="1:16" s="86" customFormat="1" ht="20.100000000000001" customHeight="1">
      <c r="A310" s="860" t="s">
        <v>157</v>
      </c>
      <c r="B310" s="861"/>
      <c r="C310" s="862"/>
      <c r="D310" s="862"/>
      <c r="E310" s="878"/>
      <c r="F310" s="878"/>
      <c r="G310" s="879"/>
      <c r="H310" s="80"/>
      <c r="I310" s="860" t="s">
        <v>157</v>
      </c>
      <c r="J310" s="861"/>
      <c r="K310" s="862"/>
      <c r="L310" s="862"/>
      <c r="M310" s="878"/>
      <c r="N310" s="878"/>
      <c r="O310" s="879"/>
      <c r="P310" s="85"/>
    </row>
    <row r="311" spans="1:16" s="86" customFormat="1" ht="20.100000000000001" customHeight="1">
      <c r="A311" s="93" t="s">
        <v>154</v>
      </c>
      <c r="B311" s="872" t="s">
        <v>155</v>
      </c>
      <c r="C311" s="872"/>
      <c r="D311" s="873"/>
      <c r="E311" s="873"/>
      <c r="F311" s="94" t="s">
        <v>156</v>
      </c>
      <c r="G311" s="95"/>
      <c r="H311" s="115"/>
      <c r="I311" s="93" t="s">
        <v>154</v>
      </c>
      <c r="J311" s="872" t="s">
        <v>155</v>
      </c>
      <c r="K311" s="872"/>
      <c r="L311" s="873"/>
      <c r="M311" s="873"/>
      <c r="N311" s="94" t="s">
        <v>156</v>
      </c>
      <c r="O311" s="95"/>
      <c r="P311" s="85"/>
    </row>
    <row r="312" spans="1:16" s="86" customFormat="1" ht="20.100000000000001" customHeight="1">
      <c r="A312" s="867" t="s">
        <v>169</v>
      </c>
      <c r="B312" s="868"/>
      <c r="C312" s="874">
        <f>C310-D311-G311</f>
        <v>0</v>
      </c>
      <c r="D312" s="875"/>
      <c r="E312" s="863" t="s">
        <v>170</v>
      </c>
      <c r="F312" s="864"/>
      <c r="G312" s="96" t="str">
        <f>IF(C312*C313=0,"",C312*C313)</f>
        <v/>
      </c>
      <c r="H312" s="80"/>
      <c r="I312" s="867" t="s">
        <v>169</v>
      </c>
      <c r="J312" s="868"/>
      <c r="K312" s="874">
        <f>K310-L311-O311</f>
        <v>0</v>
      </c>
      <c r="L312" s="875"/>
      <c r="M312" s="863" t="s">
        <v>170</v>
      </c>
      <c r="N312" s="864"/>
      <c r="O312" s="96" t="str">
        <f>IF(K312*K313=0,"",K312*K313)</f>
        <v/>
      </c>
      <c r="P312" s="85"/>
    </row>
    <row r="313" spans="1:16" s="86" customFormat="1" ht="20.100000000000001" customHeight="1">
      <c r="A313" s="860" t="s">
        <v>150</v>
      </c>
      <c r="B313" s="861"/>
      <c r="C313" s="880"/>
      <c r="D313" s="881"/>
      <c r="E313" s="97"/>
      <c r="F313" s="98"/>
      <c r="G313" s="99"/>
      <c r="H313" s="80"/>
      <c r="I313" s="860" t="s">
        <v>150</v>
      </c>
      <c r="J313" s="861"/>
      <c r="K313" s="880"/>
      <c r="L313" s="881"/>
      <c r="M313" s="97"/>
      <c r="N313" s="98"/>
      <c r="O313" s="99"/>
      <c r="P313" s="85"/>
    </row>
    <row r="314" spans="1:16" s="86" customFormat="1" ht="20.100000000000001" customHeight="1">
      <c r="A314" s="871" t="s">
        <v>158</v>
      </c>
      <c r="B314" s="872"/>
      <c r="C314" s="882" t="str">
        <f>IF(G312="","",SUM(F318:F327))</f>
        <v/>
      </c>
      <c r="D314" s="882"/>
      <c r="E314" s="883" t="s">
        <v>160</v>
      </c>
      <c r="F314" s="883"/>
      <c r="G314" s="100" t="str">
        <f>IF(G312="","",C314/G312)</f>
        <v/>
      </c>
      <c r="H314" s="80"/>
      <c r="I314" s="871" t="s">
        <v>158</v>
      </c>
      <c r="J314" s="872"/>
      <c r="K314" s="882" t="str">
        <f>IF(O312="","",SUM(N318:N327))</f>
        <v/>
      </c>
      <c r="L314" s="882"/>
      <c r="M314" s="883" t="s">
        <v>160</v>
      </c>
      <c r="N314" s="883"/>
      <c r="O314" s="100" t="str">
        <f>IF(O312="","",K314/O312)</f>
        <v/>
      </c>
      <c r="P314" s="85"/>
    </row>
    <row r="315" spans="1:16" s="86" customFormat="1" ht="20.100000000000001" customHeight="1">
      <c r="A315" s="895" t="s">
        <v>159</v>
      </c>
      <c r="B315" s="896"/>
      <c r="C315" s="884" t="str">
        <f>IF(G312="","",SUM(F318:F328))</f>
        <v/>
      </c>
      <c r="D315" s="884"/>
      <c r="E315" s="885" t="s">
        <v>161</v>
      </c>
      <c r="F315" s="885"/>
      <c r="G315" s="101" t="str">
        <f>IF(G312="","",C315/G312)</f>
        <v/>
      </c>
      <c r="H315" s="80"/>
      <c r="I315" s="895" t="s">
        <v>159</v>
      </c>
      <c r="J315" s="896"/>
      <c r="K315" s="884" t="str">
        <f>IF(O312="","",SUM(N318:N328))</f>
        <v/>
      </c>
      <c r="L315" s="884"/>
      <c r="M315" s="885" t="s">
        <v>161</v>
      </c>
      <c r="N315" s="885"/>
      <c r="O315" s="101" t="str">
        <f>IF(O312="","",K315/O312)</f>
        <v/>
      </c>
      <c r="P315" s="85"/>
    </row>
    <row r="316" spans="1:16" s="86" customFormat="1" ht="20.100000000000001" customHeight="1">
      <c r="A316" s="897" t="s">
        <v>265</v>
      </c>
      <c r="B316" s="898"/>
      <c r="C316" s="898"/>
      <c r="D316" s="898"/>
      <c r="E316" s="898"/>
      <c r="F316" s="898"/>
      <c r="G316" s="899"/>
      <c r="H316" s="80"/>
      <c r="I316" s="897" t="s">
        <v>265</v>
      </c>
      <c r="J316" s="898"/>
      <c r="K316" s="898"/>
      <c r="L316" s="898"/>
      <c r="M316" s="898"/>
      <c r="N316" s="898"/>
      <c r="O316" s="899"/>
      <c r="P316" s="85"/>
    </row>
    <row r="317" spans="1:16" s="86" customFormat="1" ht="20.100000000000001" customHeight="1">
      <c r="A317" s="871" t="s">
        <v>47</v>
      </c>
      <c r="B317" s="872"/>
      <c r="C317" s="872"/>
      <c r="D317" s="432" t="s">
        <v>459</v>
      </c>
      <c r="E317" s="102" t="s">
        <v>32</v>
      </c>
      <c r="F317" s="102" t="s">
        <v>33</v>
      </c>
      <c r="G317" s="103" t="s">
        <v>34</v>
      </c>
      <c r="H317" s="80"/>
      <c r="I317" s="871" t="s">
        <v>47</v>
      </c>
      <c r="J317" s="872"/>
      <c r="K317" s="872"/>
      <c r="L317" s="432" t="s">
        <v>459</v>
      </c>
      <c r="M317" s="102" t="s">
        <v>32</v>
      </c>
      <c r="N317" s="102" t="s">
        <v>33</v>
      </c>
      <c r="O317" s="103" t="s">
        <v>34</v>
      </c>
      <c r="P317" s="85"/>
    </row>
    <row r="318" spans="1:16" s="86" customFormat="1" ht="20.100000000000001" customHeight="1">
      <c r="A318" s="888"/>
      <c r="B318" s="889"/>
      <c r="C318" s="889"/>
      <c r="D318" s="433"/>
      <c r="E318" s="104" t="s">
        <v>32</v>
      </c>
      <c r="F318" s="105"/>
      <c r="G318" s="106">
        <f>D318*F318</f>
        <v>0</v>
      </c>
      <c r="H318" s="80"/>
      <c r="I318" s="888"/>
      <c r="J318" s="889"/>
      <c r="K318" s="889"/>
      <c r="L318" s="433"/>
      <c r="M318" s="104" t="s">
        <v>32</v>
      </c>
      <c r="N318" s="105"/>
      <c r="O318" s="106">
        <f>L318*N318</f>
        <v>0</v>
      </c>
      <c r="P318" s="85"/>
    </row>
    <row r="319" spans="1:16" s="86" customFormat="1" ht="20.100000000000001" customHeight="1">
      <c r="A319" s="858"/>
      <c r="B319" s="859"/>
      <c r="C319" s="859"/>
      <c r="D319" s="434"/>
      <c r="E319" s="108" t="s">
        <v>32</v>
      </c>
      <c r="F319" s="107"/>
      <c r="G319" s="109">
        <f t="shared" ref="G319:G327" si="24">D319*F319</f>
        <v>0</v>
      </c>
      <c r="H319" s="80"/>
      <c r="I319" s="858"/>
      <c r="J319" s="859"/>
      <c r="K319" s="859"/>
      <c r="L319" s="434"/>
      <c r="M319" s="108" t="s">
        <v>32</v>
      </c>
      <c r="N319" s="107"/>
      <c r="O319" s="109">
        <f t="shared" ref="O319:O327" si="25">L319*N319</f>
        <v>0</v>
      </c>
      <c r="P319" s="85"/>
    </row>
    <row r="320" spans="1:16" s="86" customFormat="1" ht="20.100000000000001" customHeight="1">
      <c r="A320" s="858"/>
      <c r="B320" s="859"/>
      <c r="C320" s="859"/>
      <c r="D320" s="434"/>
      <c r="E320" s="108" t="s">
        <v>32</v>
      </c>
      <c r="F320" s="107"/>
      <c r="G320" s="109">
        <f t="shared" si="24"/>
        <v>0</v>
      </c>
      <c r="H320" s="80"/>
      <c r="I320" s="858"/>
      <c r="J320" s="859"/>
      <c r="K320" s="859"/>
      <c r="L320" s="434"/>
      <c r="M320" s="108" t="s">
        <v>32</v>
      </c>
      <c r="N320" s="107"/>
      <c r="O320" s="109">
        <f t="shared" si="25"/>
        <v>0</v>
      </c>
      <c r="P320" s="85"/>
    </row>
    <row r="321" spans="1:16" s="86" customFormat="1" ht="20.100000000000001" customHeight="1">
      <c r="A321" s="858"/>
      <c r="B321" s="859"/>
      <c r="C321" s="859"/>
      <c r="D321" s="434"/>
      <c r="E321" s="108" t="s">
        <v>32</v>
      </c>
      <c r="F321" s="107"/>
      <c r="G321" s="109">
        <f t="shared" si="24"/>
        <v>0</v>
      </c>
      <c r="H321" s="80"/>
      <c r="I321" s="858"/>
      <c r="J321" s="859"/>
      <c r="K321" s="859"/>
      <c r="L321" s="434"/>
      <c r="M321" s="108" t="s">
        <v>32</v>
      </c>
      <c r="N321" s="107"/>
      <c r="O321" s="109">
        <f t="shared" si="25"/>
        <v>0</v>
      </c>
      <c r="P321" s="85"/>
    </row>
    <row r="322" spans="1:16" s="86" customFormat="1" ht="20.100000000000001" customHeight="1">
      <c r="A322" s="858"/>
      <c r="B322" s="859"/>
      <c r="C322" s="859"/>
      <c r="D322" s="434"/>
      <c r="E322" s="108" t="s">
        <v>32</v>
      </c>
      <c r="F322" s="107"/>
      <c r="G322" s="109">
        <f t="shared" si="24"/>
        <v>0</v>
      </c>
      <c r="H322" s="80"/>
      <c r="I322" s="858"/>
      <c r="J322" s="859"/>
      <c r="K322" s="859"/>
      <c r="L322" s="434"/>
      <c r="M322" s="108" t="s">
        <v>32</v>
      </c>
      <c r="N322" s="107"/>
      <c r="O322" s="109">
        <f t="shared" si="25"/>
        <v>0</v>
      </c>
      <c r="P322" s="85"/>
    </row>
    <row r="323" spans="1:16" s="86" customFormat="1" ht="20.100000000000001" customHeight="1">
      <c r="A323" s="858"/>
      <c r="B323" s="859"/>
      <c r="C323" s="859"/>
      <c r="D323" s="434"/>
      <c r="E323" s="108" t="s">
        <v>32</v>
      </c>
      <c r="F323" s="107"/>
      <c r="G323" s="109">
        <f t="shared" si="24"/>
        <v>0</v>
      </c>
      <c r="H323" s="80"/>
      <c r="I323" s="858"/>
      <c r="J323" s="859"/>
      <c r="K323" s="859"/>
      <c r="L323" s="434"/>
      <c r="M323" s="108" t="s">
        <v>32</v>
      </c>
      <c r="N323" s="107"/>
      <c r="O323" s="109">
        <f t="shared" si="25"/>
        <v>0</v>
      </c>
      <c r="P323" s="85"/>
    </row>
    <row r="324" spans="1:16" s="86" customFormat="1" ht="20.100000000000001" customHeight="1">
      <c r="A324" s="858"/>
      <c r="B324" s="859"/>
      <c r="C324" s="859"/>
      <c r="D324" s="434"/>
      <c r="E324" s="108" t="s">
        <v>32</v>
      </c>
      <c r="F324" s="107"/>
      <c r="G324" s="109">
        <f t="shared" si="24"/>
        <v>0</v>
      </c>
      <c r="H324" s="80"/>
      <c r="I324" s="858"/>
      <c r="J324" s="859"/>
      <c r="K324" s="859"/>
      <c r="L324" s="434"/>
      <c r="M324" s="108" t="s">
        <v>32</v>
      </c>
      <c r="N324" s="107"/>
      <c r="O324" s="109">
        <f t="shared" si="25"/>
        <v>0</v>
      </c>
      <c r="P324" s="85"/>
    </row>
    <row r="325" spans="1:16" s="86" customFormat="1" ht="20.100000000000001" customHeight="1">
      <c r="A325" s="858"/>
      <c r="B325" s="859"/>
      <c r="C325" s="859"/>
      <c r="D325" s="434"/>
      <c r="E325" s="108" t="s">
        <v>32</v>
      </c>
      <c r="F325" s="107"/>
      <c r="G325" s="109">
        <f t="shared" si="24"/>
        <v>0</v>
      </c>
      <c r="H325" s="80"/>
      <c r="I325" s="858"/>
      <c r="J325" s="859"/>
      <c r="K325" s="859"/>
      <c r="L325" s="434"/>
      <c r="M325" s="108" t="s">
        <v>32</v>
      </c>
      <c r="N325" s="107"/>
      <c r="O325" s="109">
        <f t="shared" si="25"/>
        <v>0</v>
      </c>
      <c r="P325" s="85"/>
    </row>
    <row r="326" spans="1:16" s="86" customFormat="1" ht="20.100000000000001" customHeight="1">
      <c r="A326" s="858"/>
      <c r="B326" s="859"/>
      <c r="C326" s="859"/>
      <c r="D326" s="434"/>
      <c r="E326" s="108" t="s">
        <v>32</v>
      </c>
      <c r="F326" s="107"/>
      <c r="G326" s="109">
        <f t="shared" si="24"/>
        <v>0</v>
      </c>
      <c r="H326" s="80"/>
      <c r="I326" s="858"/>
      <c r="J326" s="859"/>
      <c r="K326" s="859"/>
      <c r="L326" s="434"/>
      <c r="M326" s="108" t="s">
        <v>32</v>
      </c>
      <c r="N326" s="107"/>
      <c r="O326" s="109">
        <f t="shared" si="25"/>
        <v>0</v>
      </c>
      <c r="P326" s="85"/>
    </row>
    <row r="327" spans="1:16" s="86" customFormat="1" ht="20.100000000000001" customHeight="1">
      <c r="A327" s="858"/>
      <c r="B327" s="859"/>
      <c r="C327" s="859"/>
      <c r="D327" s="434"/>
      <c r="E327" s="108" t="s">
        <v>32</v>
      </c>
      <c r="F327" s="107"/>
      <c r="G327" s="109">
        <f t="shared" si="24"/>
        <v>0</v>
      </c>
      <c r="H327" s="80"/>
      <c r="I327" s="858"/>
      <c r="J327" s="859"/>
      <c r="K327" s="859"/>
      <c r="L327" s="434"/>
      <c r="M327" s="108" t="s">
        <v>32</v>
      </c>
      <c r="N327" s="107"/>
      <c r="O327" s="109">
        <f t="shared" si="25"/>
        <v>0</v>
      </c>
      <c r="P327" s="85"/>
    </row>
    <row r="328" spans="1:16" s="86" customFormat="1" ht="20.100000000000001" customHeight="1">
      <c r="A328" s="892" t="s">
        <v>162</v>
      </c>
      <c r="B328" s="893"/>
      <c r="C328" s="894"/>
      <c r="D328" s="435"/>
      <c r="E328" s="110" t="s">
        <v>32</v>
      </c>
      <c r="F328" s="111"/>
      <c r="G328" s="112">
        <f>D328*F328</f>
        <v>0</v>
      </c>
      <c r="H328" s="80"/>
      <c r="I328" s="892" t="s">
        <v>162</v>
      </c>
      <c r="J328" s="893"/>
      <c r="K328" s="894"/>
      <c r="L328" s="435"/>
      <c r="M328" s="110" t="s">
        <v>32</v>
      </c>
      <c r="N328" s="111"/>
      <c r="O328" s="112">
        <f>L328*N328</f>
        <v>0</v>
      </c>
      <c r="P328" s="85"/>
    </row>
    <row r="329" spans="1:16" s="86" customFormat="1" ht="20.100000000000001" customHeight="1">
      <c r="A329" s="871" t="s">
        <v>152</v>
      </c>
      <c r="B329" s="872"/>
      <c r="C329" s="872"/>
      <c r="D329" s="872"/>
      <c r="E329" s="872"/>
      <c r="F329" s="872"/>
      <c r="G329" s="113">
        <f>SUM(G318:G328)</f>
        <v>0</v>
      </c>
      <c r="H329" s="80"/>
      <c r="I329" s="871" t="s">
        <v>152</v>
      </c>
      <c r="J329" s="872"/>
      <c r="K329" s="872"/>
      <c r="L329" s="872"/>
      <c r="M329" s="872"/>
      <c r="N329" s="872"/>
      <c r="O329" s="113">
        <f>SUM(O318:O328)</f>
        <v>0</v>
      </c>
      <c r="P329" s="85"/>
    </row>
    <row r="330" spans="1:16" s="86" customFormat="1" ht="20.100000000000001" customHeight="1">
      <c r="A330" s="856" t="s">
        <v>270</v>
      </c>
      <c r="B330" s="857"/>
      <c r="C330" s="857"/>
      <c r="D330" s="857"/>
      <c r="E330" s="857"/>
      <c r="F330" s="857"/>
      <c r="G330" s="114"/>
      <c r="H330" s="80"/>
      <c r="I330" s="856" t="s">
        <v>270</v>
      </c>
      <c r="J330" s="857"/>
      <c r="K330" s="857"/>
      <c r="L330" s="857"/>
      <c r="M330" s="857"/>
      <c r="N330" s="857"/>
      <c r="O330" s="114"/>
      <c r="P330" s="85"/>
    </row>
    <row r="331" spans="1:16" s="86" customFormat="1" ht="20.100000000000001" customHeight="1">
      <c r="A331" s="871" t="s">
        <v>153</v>
      </c>
      <c r="B331" s="872"/>
      <c r="C331" s="872"/>
      <c r="D331" s="872"/>
      <c r="E331" s="872"/>
      <c r="F331" s="872"/>
      <c r="G331" s="113">
        <f>G329+G330</f>
        <v>0</v>
      </c>
      <c r="H331" s="80"/>
      <c r="I331" s="871" t="s">
        <v>153</v>
      </c>
      <c r="J331" s="872"/>
      <c r="K331" s="872"/>
      <c r="L331" s="872"/>
      <c r="M331" s="872"/>
      <c r="N331" s="872"/>
      <c r="O331" s="113">
        <f>O329+O330</f>
        <v>0</v>
      </c>
      <c r="P331" s="85"/>
    </row>
    <row r="332" spans="1:16" s="86" customFormat="1" ht="20.100000000000001" customHeight="1">
      <c r="A332" s="115"/>
      <c r="B332" s="115"/>
      <c r="C332" s="115"/>
      <c r="D332" s="436"/>
      <c r="E332" s="115"/>
      <c r="F332" s="115"/>
      <c r="G332" s="158">
        <v>27</v>
      </c>
      <c r="H332" s="115"/>
      <c r="I332" s="115"/>
      <c r="J332" s="115"/>
      <c r="K332" s="115"/>
      <c r="L332" s="436"/>
      <c r="M332" s="115"/>
      <c r="N332" s="115"/>
      <c r="O332" s="158">
        <v>28</v>
      </c>
      <c r="P332" s="85"/>
    </row>
    <row r="333" spans="1:16" s="86" customFormat="1" ht="20.100000000000001" customHeight="1">
      <c r="A333" s="867" t="s">
        <v>149</v>
      </c>
      <c r="B333" s="868"/>
      <c r="C333" s="869"/>
      <c r="D333" s="869"/>
      <c r="E333" s="869"/>
      <c r="F333" s="869"/>
      <c r="G333" s="870"/>
      <c r="H333" s="80"/>
      <c r="I333" s="867" t="s">
        <v>149</v>
      </c>
      <c r="J333" s="868"/>
      <c r="K333" s="869"/>
      <c r="L333" s="869"/>
      <c r="M333" s="869"/>
      <c r="N333" s="869"/>
      <c r="O333" s="870"/>
      <c r="P333" s="85"/>
    </row>
    <row r="334" spans="1:16" s="86" customFormat="1" ht="20.100000000000001" customHeight="1">
      <c r="A334" s="865" t="s">
        <v>31</v>
      </c>
      <c r="B334" s="866"/>
      <c r="C334" s="876"/>
      <c r="D334" s="876"/>
      <c r="E334" s="876"/>
      <c r="F334" s="876"/>
      <c r="G334" s="877"/>
      <c r="H334" s="80"/>
      <c r="I334" s="865" t="s">
        <v>31</v>
      </c>
      <c r="J334" s="866"/>
      <c r="K334" s="876"/>
      <c r="L334" s="876"/>
      <c r="M334" s="876"/>
      <c r="N334" s="876"/>
      <c r="O334" s="877"/>
      <c r="P334" s="85"/>
    </row>
    <row r="335" spans="1:16" s="86" customFormat="1" ht="20.100000000000001" customHeight="1">
      <c r="A335" s="860" t="s">
        <v>157</v>
      </c>
      <c r="B335" s="861"/>
      <c r="C335" s="862"/>
      <c r="D335" s="862"/>
      <c r="E335" s="878"/>
      <c r="F335" s="878"/>
      <c r="G335" s="879"/>
      <c r="H335" s="80"/>
      <c r="I335" s="860" t="s">
        <v>157</v>
      </c>
      <c r="J335" s="861"/>
      <c r="K335" s="862"/>
      <c r="L335" s="862"/>
      <c r="M335" s="878"/>
      <c r="N335" s="878"/>
      <c r="O335" s="879"/>
      <c r="P335" s="85"/>
    </row>
    <row r="336" spans="1:16" s="86" customFormat="1" ht="20.100000000000001" customHeight="1">
      <c r="A336" s="93" t="s">
        <v>154</v>
      </c>
      <c r="B336" s="872" t="s">
        <v>155</v>
      </c>
      <c r="C336" s="872"/>
      <c r="D336" s="873"/>
      <c r="E336" s="873"/>
      <c r="F336" s="94" t="s">
        <v>156</v>
      </c>
      <c r="G336" s="95"/>
      <c r="H336" s="115"/>
      <c r="I336" s="93" t="s">
        <v>154</v>
      </c>
      <c r="J336" s="872" t="s">
        <v>155</v>
      </c>
      <c r="K336" s="872"/>
      <c r="L336" s="873"/>
      <c r="M336" s="873"/>
      <c r="N336" s="94" t="s">
        <v>156</v>
      </c>
      <c r="O336" s="95"/>
      <c r="P336" s="85"/>
    </row>
    <row r="337" spans="1:16" s="86" customFormat="1" ht="20.100000000000001" customHeight="1">
      <c r="A337" s="867" t="s">
        <v>169</v>
      </c>
      <c r="B337" s="868"/>
      <c r="C337" s="874">
        <f>C335-D336-G336</f>
        <v>0</v>
      </c>
      <c r="D337" s="875"/>
      <c r="E337" s="863" t="s">
        <v>170</v>
      </c>
      <c r="F337" s="864"/>
      <c r="G337" s="96" t="str">
        <f>IF(C337*C338=0,"",C337*C338)</f>
        <v/>
      </c>
      <c r="H337" s="80"/>
      <c r="I337" s="867" t="s">
        <v>169</v>
      </c>
      <c r="J337" s="868"/>
      <c r="K337" s="874">
        <f>K335-L336-O336</f>
        <v>0</v>
      </c>
      <c r="L337" s="875"/>
      <c r="M337" s="863" t="s">
        <v>170</v>
      </c>
      <c r="N337" s="864"/>
      <c r="O337" s="96" t="str">
        <f>IF(K337*K338=0,"",K337*K338)</f>
        <v/>
      </c>
      <c r="P337" s="85"/>
    </row>
    <row r="338" spans="1:16" s="86" customFormat="1" ht="20.100000000000001" customHeight="1">
      <c r="A338" s="860" t="s">
        <v>150</v>
      </c>
      <c r="B338" s="861"/>
      <c r="C338" s="880"/>
      <c r="D338" s="881"/>
      <c r="E338" s="97"/>
      <c r="F338" s="98"/>
      <c r="G338" s="99"/>
      <c r="H338" s="80"/>
      <c r="I338" s="860" t="s">
        <v>150</v>
      </c>
      <c r="J338" s="861"/>
      <c r="K338" s="880"/>
      <c r="L338" s="881"/>
      <c r="M338" s="97"/>
      <c r="N338" s="98"/>
      <c r="O338" s="99"/>
      <c r="P338" s="85"/>
    </row>
    <row r="339" spans="1:16" s="86" customFormat="1" ht="20.100000000000001" customHeight="1">
      <c r="A339" s="871" t="s">
        <v>158</v>
      </c>
      <c r="B339" s="872"/>
      <c r="C339" s="882" t="str">
        <f>IF(G337="","",SUM(F343:F352))</f>
        <v/>
      </c>
      <c r="D339" s="882"/>
      <c r="E339" s="883" t="s">
        <v>160</v>
      </c>
      <c r="F339" s="883"/>
      <c r="G339" s="100" t="str">
        <f>IF(G337="","",C339/G337)</f>
        <v/>
      </c>
      <c r="H339" s="80"/>
      <c r="I339" s="871" t="s">
        <v>158</v>
      </c>
      <c r="J339" s="872"/>
      <c r="K339" s="882" t="str">
        <f>IF(O337="","",SUM(N343:N352))</f>
        <v/>
      </c>
      <c r="L339" s="882"/>
      <c r="M339" s="883" t="s">
        <v>160</v>
      </c>
      <c r="N339" s="883"/>
      <c r="O339" s="100" t="str">
        <f>IF(O337="","",K339/O337)</f>
        <v/>
      </c>
      <c r="P339" s="85"/>
    </row>
    <row r="340" spans="1:16" s="86" customFormat="1" ht="20.100000000000001" customHeight="1">
      <c r="A340" s="895" t="s">
        <v>159</v>
      </c>
      <c r="B340" s="896"/>
      <c r="C340" s="884" t="str">
        <f>IF(G337="","",SUM(F343:F353))</f>
        <v/>
      </c>
      <c r="D340" s="884"/>
      <c r="E340" s="885" t="s">
        <v>161</v>
      </c>
      <c r="F340" s="885"/>
      <c r="G340" s="101" t="str">
        <f>IF(G337="","",C340/G337)</f>
        <v/>
      </c>
      <c r="H340" s="80"/>
      <c r="I340" s="895" t="s">
        <v>159</v>
      </c>
      <c r="J340" s="896"/>
      <c r="K340" s="884" t="str">
        <f>IF(O337="","",SUM(N343:N353))</f>
        <v/>
      </c>
      <c r="L340" s="884"/>
      <c r="M340" s="885" t="s">
        <v>161</v>
      </c>
      <c r="N340" s="885"/>
      <c r="O340" s="101" t="str">
        <f>IF(O337="","",K340/O337)</f>
        <v/>
      </c>
      <c r="P340" s="85"/>
    </row>
    <row r="341" spans="1:16" s="86" customFormat="1" ht="20.100000000000001" customHeight="1">
      <c r="A341" s="897" t="s">
        <v>265</v>
      </c>
      <c r="B341" s="898"/>
      <c r="C341" s="898"/>
      <c r="D341" s="898"/>
      <c r="E341" s="898"/>
      <c r="F341" s="898"/>
      <c r="G341" s="899"/>
      <c r="H341" s="80"/>
      <c r="I341" s="897" t="s">
        <v>265</v>
      </c>
      <c r="J341" s="898"/>
      <c r="K341" s="898"/>
      <c r="L341" s="898"/>
      <c r="M341" s="898"/>
      <c r="N341" s="898"/>
      <c r="O341" s="899"/>
      <c r="P341" s="85"/>
    </row>
    <row r="342" spans="1:16" s="86" customFormat="1" ht="20.100000000000001" customHeight="1">
      <c r="A342" s="871" t="s">
        <v>47</v>
      </c>
      <c r="B342" s="872"/>
      <c r="C342" s="872"/>
      <c r="D342" s="432" t="s">
        <v>459</v>
      </c>
      <c r="E342" s="102" t="s">
        <v>32</v>
      </c>
      <c r="F342" s="102" t="s">
        <v>33</v>
      </c>
      <c r="G342" s="103" t="s">
        <v>34</v>
      </c>
      <c r="H342" s="80"/>
      <c r="I342" s="871" t="s">
        <v>47</v>
      </c>
      <c r="J342" s="872"/>
      <c r="K342" s="872"/>
      <c r="L342" s="432" t="s">
        <v>459</v>
      </c>
      <c r="M342" s="102" t="s">
        <v>32</v>
      </c>
      <c r="N342" s="102" t="s">
        <v>33</v>
      </c>
      <c r="O342" s="103" t="s">
        <v>34</v>
      </c>
      <c r="P342" s="85"/>
    </row>
    <row r="343" spans="1:16" s="86" customFormat="1" ht="20.100000000000001" customHeight="1">
      <c r="A343" s="888"/>
      <c r="B343" s="889"/>
      <c r="C343" s="889"/>
      <c r="D343" s="433"/>
      <c r="E343" s="104" t="s">
        <v>32</v>
      </c>
      <c r="F343" s="105"/>
      <c r="G343" s="106">
        <f>D343*F343</f>
        <v>0</v>
      </c>
      <c r="H343" s="80"/>
      <c r="I343" s="888"/>
      <c r="J343" s="889"/>
      <c r="K343" s="889"/>
      <c r="L343" s="433"/>
      <c r="M343" s="104" t="s">
        <v>32</v>
      </c>
      <c r="N343" s="105"/>
      <c r="O343" s="106">
        <f>L343*N343</f>
        <v>0</v>
      </c>
      <c r="P343" s="85"/>
    </row>
    <row r="344" spans="1:16" s="86" customFormat="1" ht="20.100000000000001" customHeight="1">
      <c r="A344" s="858"/>
      <c r="B344" s="859"/>
      <c r="C344" s="859"/>
      <c r="D344" s="434"/>
      <c r="E344" s="108" t="s">
        <v>32</v>
      </c>
      <c r="F344" s="107"/>
      <c r="G344" s="109">
        <f t="shared" ref="G344:G352" si="26">D344*F344</f>
        <v>0</v>
      </c>
      <c r="H344" s="80"/>
      <c r="I344" s="858"/>
      <c r="J344" s="859"/>
      <c r="K344" s="859"/>
      <c r="L344" s="434"/>
      <c r="M344" s="108" t="s">
        <v>32</v>
      </c>
      <c r="N344" s="107"/>
      <c r="O344" s="109">
        <f t="shared" ref="O344:O352" si="27">L344*N344</f>
        <v>0</v>
      </c>
      <c r="P344" s="85"/>
    </row>
    <row r="345" spans="1:16" s="86" customFormat="1" ht="20.100000000000001" customHeight="1">
      <c r="A345" s="858"/>
      <c r="B345" s="859"/>
      <c r="C345" s="859"/>
      <c r="D345" s="434"/>
      <c r="E345" s="108" t="s">
        <v>32</v>
      </c>
      <c r="F345" s="107"/>
      <c r="G345" s="109">
        <f t="shared" si="26"/>
        <v>0</v>
      </c>
      <c r="H345" s="80"/>
      <c r="I345" s="858"/>
      <c r="J345" s="859"/>
      <c r="K345" s="859"/>
      <c r="L345" s="434"/>
      <c r="M345" s="108" t="s">
        <v>32</v>
      </c>
      <c r="N345" s="107"/>
      <c r="O345" s="109">
        <f t="shared" si="27"/>
        <v>0</v>
      </c>
      <c r="P345" s="85"/>
    </row>
    <row r="346" spans="1:16" s="86" customFormat="1" ht="20.100000000000001" customHeight="1">
      <c r="A346" s="858"/>
      <c r="B346" s="859"/>
      <c r="C346" s="859"/>
      <c r="D346" s="434"/>
      <c r="E346" s="108" t="s">
        <v>32</v>
      </c>
      <c r="F346" s="107"/>
      <c r="G346" s="109">
        <f t="shared" si="26"/>
        <v>0</v>
      </c>
      <c r="H346" s="80"/>
      <c r="I346" s="858"/>
      <c r="J346" s="859"/>
      <c r="K346" s="859"/>
      <c r="L346" s="434"/>
      <c r="M346" s="108" t="s">
        <v>32</v>
      </c>
      <c r="N346" s="107"/>
      <c r="O346" s="109">
        <f t="shared" si="27"/>
        <v>0</v>
      </c>
      <c r="P346" s="85"/>
    </row>
    <row r="347" spans="1:16" s="86" customFormat="1" ht="20.100000000000001" customHeight="1">
      <c r="A347" s="858"/>
      <c r="B347" s="859"/>
      <c r="C347" s="859"/>
      <c r="D347" s="434"/>
      <c r="E347" s="108" t="s">
        <v>32</v>
      </c>
      <c r="F347" s="107"/>
      <c r="G347" s="109">
        <f t="shared" si="26"/>
        <v>0</v>
      </c>
      <c r="H347" s="80"/>
      <c r="I347" s="858"/>
      <c r="J347" s="859"/>
      <c r="K347" s="859"/>
      <c r="L347" s="434"/>
      <c r="M347" s="108" t="s">
        <v>32</v>
      </c>
      <c r="N347" s="107"/>
      <c r="O347" s="109">
        <f t="shared" si="27"/>
        <v>0</v>
      </c>
      <c r="P347" s="85"/>
    </row>
    <row r="348" spans="1:16" s="86" customFormat="1" ht="20.100000000000001" customHeight="1">
      <c r="A348" s="858"/>
      <c r="B348" s="859"/>
      <c r="C348" s="859"/>
      <c r="D348" s="434"/>
      <c r="E348" s="108" t="s">
        <v>32</v>
      </c>
      <c r="F348" s="107"/>
      <c r="G348" s="109">
        <f t="shared" si="26"/>
        <v>0</v>
      </c>
      <c r="H348" s="80"/>
      <c r="I348" s="858"/>
      <c r="J348" s="859"/>
      <c r="K348" s="859"/>
      <c r="L348" s="434"/>
      <c r="M348" s="108" t="s">
        <v>32</v>
      </c>
      <c r="N348" s="107"/>
      <c r="O348" s="109">
        <f t="shared" si="27"/>
        <v>0</v>
      </c>
      <c r="P348" s="85"/>
    </row>
    <row r="349" spans="1:16" s="86" customFormat="1" ht="20.100000000000001" customHeight="1">
      <c r="A349" s="858"/>
      <c r="B349" s="859"/>
      <c r="C349" s="859"/>
      <c r="D349" s="434"/>
      <c r="E349" s="108" t="s">
        <v>32</v>
      </c>
      <c r="F349" s="107"/>
      <c r="G349" s="109">
        <f t="shared" si="26"/>
        <v>0</v>
      </c>
      <c r="H349" s="80"/>
      <c r="I349" s="858"/>
      <c r="J349" s="859"/>
      <c r="K349" s="859"/>
      <c r="L349" s="434"/>
      <c r="M349" s="108" t="s">
        <v>32</v>
      </c>
      <c r="N349" s="107"/>
      <c r="O349" s="109">
        <f t="shared" si="27"/>
        <v>0</v>
      </c>
      <c r="P349" s="85"/>
    </row>
    <row r="350" spans="1:16" s="86" customFormat="1" ht="20.100000000000001" customHeight="1">
      <c r="A350" s="858"/>
      <c r="B350" s="859"/>
      <c r="C350" s="859"/>
      <c r="D350" s="434"/>
      <c r="E350" s="108" t="s">
        <v>32</v>
      </c>
      <c r="F350" s="107"/>
      <c r="G350" s="109">
        <f t="shared" si="26"/>
        <v>0</v>
      </c>
      <c r="H350" s="80"/>
      <c r="I350" s="858"/>
      <c r="J350" s="859"/>
      <c r="K350" s="859"/>
      <c r="L350" s="434"/>
      <c r="M350" s="108" t="s">
        <v>32</v>
      </c>
      <c r="N350" s="107"/>
      <c r="O350" s="109">
        <f t="shared" si="27"/>
        <v>0</v>
      </c>
      <c r="P350" s="85"/>
    </row>
    <row r="351" spans="1:16" s="86" customFormat="1" ht="20.100000000000001" customHeight="1">
      <c r="A351" s="858"/>
      <c r="B351" s="859"/>
      <c r="C351" s="859"/>
      <c r="D351" s="434"/>
      <c r="E351" s="108" t="s">
        <v>32</v>
      </c>
      <c r="F351" s="107"/>
      <c r="G351" s="109">
        <f t="shared" si="26"/>
        <v>0</v>
      </c>
      <c r="H351" s="80"/>
      <c r="I351" s="858"/>
      <c r="J351" s="859"/>
      <c r="K351" s="859"/>
      <c r="L351" s="434"/>
      <c r="M351" s="108" t="s">
        <v>32</v>
      </c>
      <c r="N351" s="107"/>
      <c r="O351" s="109">
        <f t="shared" si="27"/>
        <v>0</v>
      </c>
      <c r="P351" s="85"/>
    </row>
    <row r="352" spans="1:16" s="86" customFormat="1" ht="20.100000000000001" customHeight="1">
      <c r="A352" s="858"/>
      <c r="B352" s="859"/>
      <c r="C352" s="859"/>
      <c r="D352" s="434"/>
      <c r="E352" s="108" t="s">
        <v>32</v>
      </c>
      <c r="F352" s="107"/>
      <c r="G352" s="109">
        <f t="shared" si="26"/>
        <v>0</v>
      </c>
      <c r="H352" s="80"/>
      <c r="I352" s="858"/>
      <c r="J352" s="859"/>
      <c r="K352" s="859"/>
      <c r="L352" s="434"/>
      <c r="M352" s="108" t="s">
        <v>32</v>
      </c>
      <c r="N352" s="107"/>
      <c r="O352" s="109">
        <f t="shared" si="27"/>
        <v>0</v>
      </c>
      <c r="P352" s="85"/>
    </row>
    <row r="353" spans="1:16" s="86" customFormat="1" ht="20.100000000000001" customHeight="1">
      <c r="A353" s="892" t="s">
        <v>162</v>
      </c>
      <c r="B353" s="893"/>
      <c r="C353" s="894"/>
      <c r="D353" s="435"/>
      <c r="E353" s="110" t="s">
        <v>32</v>
      </c>
      <c r="F353" s="111"/>
      <c r="G353" s="112">
        <f>D353*F353</f>
        <v>0</v>
      </c>
      <c r="H353" s="80"/>
      <c r="I353" s="892" t="s">
        <v>162</v>
      </c>
      <c r="J353" s="893"/>
      <c r="K353" s="894"/>
      <c r="L353" s="435"/>
      <c r="M353" s="110" t="s">
        <v>32</v>
      </c>
      <c r="N353" s="111"/>
      <c r="O353" s="112">
        <f>L353*N353</f>
        <v>0</v>
      </c>
      <c r="P353" s="85"/>
    </row>
    <row r="354" spans="1:16" s="86" customFormat="1" ht="20.100000000000001" customHeight="1">
      <c r="A354" s="871" t="s">
        <v>152</v>
      </c>
      <c r="B354" s="872"/>
      <c r="C354" s="872"/>
      <c r="D354" s="872"/>
      <c r="E354" s="872"/>
      <c r="F354" s="872"/>
      <c r="G354" s="113">
        <f>SUM(G343:G353)</f>
        <v>0</v>
      </c>
      <c r="H354" s="80"/>
      <c r="I354" s="871" t="s">
        <v>152</v>
      </c>
      <c r="J354" s="872"/>
      <c r="K354" s="872"/>
      <c r="L354" s="872"/>
      <c r="M354" s="872"/>
      <c r="N354" s="872"/>
      <c r="O354" s="113">
        <f>SUM(O343:O353)</f>
        <v>0</v>
      </c>
      <c r="P354" s="85"/>
    </row>
    <row r="355" spans="1:16" s="86" customFormat="1" ht="20.100000000000001" customHeight="1">
      <c r="A355" s="856" t="s">
        <v>270</v>
      </c>
      <c r="B355" s="857"/>
      <c r="C355" s="857"/>
      <c r="D355" s="857"/>
      <c r="E355" s="857"/>
      <c r="F355" s="857"/>
      <c r="G355" s="114"/>
      <c r="H355" s="80"/>
      <c r="I355" s="856" t="s">
        <v>270</v>
      </c>
      <c r="J355" s="857"/>
      <c r="K355" s="857"/>
      <c r="L355" s="857"/>
      <c r="M355" s="857"/>
      <c r="N355" s="857"/>
      <c r="O355" s="114"/>
      <c r="P355" s="85"/>
    </row>
    <row r="356" spans="1:16" s="86" customFormat="1" ht="20.100000000000001" customHeight="1">
      <c r="A356" s="871" t="s">
        <v>153</v>
      </c>
      <c r="B356" s="872"/>
      <c r="C356" s="872"/>
      <c r="D356" s="872"/>
      <c r="E356" s="872"/>
      <c r="F356" s="872"/>
      <c r="G356" s="113">
        <f>G354+G355</f>
        <v>0</v>
      </c>
      <c r="H356" s="80"/>
      <c r="I356" s="871" t="s">
        <v>153</v>
      </c>
      <c r="J356" s="872"/>
      <c r="K356" s="872"/>
      <c r="L356" s="872"/>
      <c r="M356" s="872"/>
      <c r="N356" s="872"/>
      <c r="O356" s="113">
        <f>O354+O355</f>
        <v>0</v>
      </c>
      <c r="P356" s="85"/>
    </row>
    <row r="357" spans="1:16" s="86" customFormat="1" ht="20.100000000000001" customHeight="1">
      <c r="A357" s="115"/>
      <c r="B357" s="115"/>
      <c r="C357" s="115"/>
      <c r="D357" s="436"/>
      <c r="E357" s="115"/>
      <c r="F357" s="115"/>
      <c r="G357" s="158">
        <v>29</v>
      </c>
      <c r="H357" s="115"/>
      <c r="I357" s="115"/>
      <c r="J357" s="115"/>
      <c r="K357" s="115"/>
      <c r="L357" s="436"/>
      <c r="M357" s="115"/>
      <c r="N357" s="115"/>
      <c r="O357" s="158">
        <v>30</v>
      </c>
      <c r="P357" s="85"/>
    </row>
    <row r="358" spans="1:16" s="86" customFormat="1" ht="20.100000000000001" customHeight="1">
      <c r="A358" s="867" t="s">
        <v>149</v>
      </c>
      <c r="B358" s="868"/>
      <c r="C358" s="869"/>
      <c r="D358" s="869"/>
      <c r="E358" s="869"/>
      <c r="F358" s="869"/>
      <c r="G358" s="870"/>
      <c r="H358" s="80"/>
      <c r="I358" s="867" t="s">
        <v>149</v>
      </c>
      <c r="J358" s="868"/>
      <c r="K358" s="869"/>
      <c r="L358" s="869"/>
      <c r="M358" s="869"/>
      <c r="N358" s="869"/>
      <c r="O358" s="870"/>
      <c r="P358" s="85"/>
    </row>
    <row r="359" spans="1:16" s="86" customFormat="1" ht="20.100000000000001" customHeight="1">
      <c r="A359" s="865" t="s">
        <v>31</v>
      </c>
      <c r="B359" s="866"/>
      <c r="C359" s="876"/>
      <c r="D359" s="876"/>
      <c r="E359" s="876"/>
      <c r="F359" s="876"/>
      <c r="G359" s="877"/>
      <c r="H359" s="80"/>
      <c r="I359" s="865" t="s">
        <v>31</v>
      </c>
      <c r="J359" s="866"/>
      <c r="K359" s="876"/>
      <c r="L359" s="876"/>
      <c r="M359" s="876"/>
      <c r="N359" s="876"/>
      <c r="O359" s="877"/>
      <c r="P359" s="85"/>
    </row>
    <row r="360" spans="1:16" s="86" customFormat="1" ht="20.100000000000001" customHeight="1">
      <c r="A360" s="860" t="s">
        <v>157</v>
      </c>
      <c r="B360" s="861"/>
      <c r="C360" s="862"/>
      <c r="D360" s="862"/>
      <c r="E360" s="878"/>
      <c r="F360" s="878"/>
      <c r="G360" s="879"/>
      <c r="H360" s="80"/>
      <c r="I360" s="860" t="s">
        <v>157</v>
      </c>
      <c r="J360" s="861"/>
      <c r="K360" s="862"/>
      <c r="L360" s="862"/>
      <c r="M360" s="878"/>
      <c r="N360" s="878"/>
      <c r="O360" s="879"/>
      <c r="P360" s="85"/>
    </row>
    <row r="361" spans="1:16" s="86" customFormat="1" ht="20.100000000000001" customHeight="1">
      <c r="A361" s="93" t="s">
        <v>154</v>
      </c>
      <c r="B361" s="872" t="s">
        <v>155</v>
      </c>
      <c r="C361" s="872"/>
      <c r="D361" s="873"/>
      <c r="E361" s="873"/>
      <c r="F361" s="94" t="s">
        <v>156</v>
      </c>
      <c r="G361" s="95"/>
      <c r="H361" s="115"/>
      <c r="I361" s="93" t="s">
        <v>154</v>
      </c>
      <c r="J361" s="872" t="s">
        <v>155</v>
      </c>
      <c r="K361" s="872"/>
      <c r="L361" s="873"/>
      <c r="M361" s="873"/>
      <c r="N361" s="94" t="s">
        <v>156</v>
      </c>
      <c r="O361" s="95"/>
      <c r="P361" s="85"/>
    </row>
    <row r="362" spans="1:16" s="86" customFormat="1" ht="20.100000000000001" customHeight="1">
      <c r="A362" s="867" t="s">
        <v>169</v>
      </c>
      <c r="B362" s="868"/>
      <c r="C362" s="874">
        <f>C360-D361-G361</f>
        <v>0</v>
      </c>
      <c r="D362" s="875"/>
      <c r="E362" s="863" t="s">
        <v>170</v>
      </c>
      <c r="F362" s="864"/>
      <c r="G362" s="96" t="str">
        <f>IF(C362*C363=0,"",C362*C363)</f>
        <v/>
      </c>
      <c r="H362" s="80"/>
      <c r="I362" s="867" t="s">
        <v>169</v>
      </c>
      <c r="J362" s="868"/>
      <c r="K362" s="874">
        <f>K360-L361-O361</f>
        <v>0</v>
      </c>
      <c r="L362" s="875"/>
      <c r="M362" s="863" t="s">
        <v>170</v>
      </c>
      <c r="N362" s="864"/>
      <c r="O362" s="96" t="str">
        <f>IF(K362*K363=0,"",K362*K363)</f>
        <v/>
      </c>
      <c r="P362" s="85"/>
    </row>
    <row r="363" spans="1:16" s="86" customFormat="1" ht="20.100000000000001" customHeight="1">
      <c r="A363" s="860" t="s">
        <v>150</v>
      </c>
      <c r="B363" s="861"/>
      <c r="C363" s="880"/>
      <c r="D363" s="881"/>
      <c r="E363" s="97"/>
      <c r="F363" s="98"/>
      <c r="G363" s="99"/>
      <c r="H363" s="80"/>
      <c r="I363" s="860" t="s">
        <v>150</v>
      </c>
      <c r="J363" s="861"/>
      <c r="K363" s="880"/>
      <c r="L363" s="881"/>
      <c r="M363" s="97"/>
      <c r="N363" s="98"/>
      <c r="O363" s="99"/>
      <c r="P363" s="85"/>
    </row>
    <row r="364" spans="1:16" s="86" customFormat="1" ht="20.100000000000001" customHeight="1">
      <c r="A364" s="871" t="s">
        <v>158</v>
      </c>
      <c r="B364" s="872"/>
      <c r="C364" s="882" t="str">
        <f>IF(G362="","",SUM(F368:F377))</f>
        <v/>
      </c>
      <c r="D364" s="882"/>
      <c r="E364" s="883" t="s">
        <v>160</v>
      </c>
      <c r="F364" s="883"/>
      <c r="G364" s="100" t="str">
        <f>IF(G362="","",C364/G362)</f>
        <v/>
      </c>
      <c r="H364" s="80"/>
      <c r="I364" s="871" t="s">
        <v>158</v>
      </c>
      <c r="J364" s="872"/>
      <c r="K364" s="882" t="str">
        <f>IF(O362="","",SUM(N368:N377))</f>
        <v/>
      </c>
      <c r="L364" s="882"/>
      <c r="M364" s="883" t="s">
        <v>160</v>
      </c>
      <c r="N364" s="883"/>
      <c r="O364" s="100" t="str">
        <f>IF(O362="","",K364/O362)</f>
        <v/>
      </c>
      <c r="P364" s="85"/>
    </row>
    <row r="365" spans="1:16" s="86" customFormat="1" ht="20.100000000000001" customHeight="1">
      <c r="A365" s="895" t="s">
        <v>159</v>
      </c>
      <c r="B365" s="896"/>
      <c r="C365" s="884" t="str">
        <f>IF(G362="","",SUM(F368:F378))</f>
        <v/>
      </c>
      <c r="D365" s="884"/>
      <c r="E365" s="885" t="s">
        <v>161</v>
      </c>
      <c r="F365" s="885"/>
      <c r="G365" s="101" t="str">
        <f>IF(G362="","",C365/G362)</f>
        <v/>
      </c>
      <c r="H365" s="80"/>
      <c r="I365" s="895" t="s">
        <v>159</v>
      </c>
      <c r="J365" s="896"/>
      <c r="K365" s="884" t="str">
        <f>IF(O362="","",SUM(N368:N378))</f>
        <v/>
      </c>
      <c r="L365" s="884"/>
      <c r="M365" s="885" t="s">
        <v>161</v>
      </c>
      <c r="N365" s="885"/>
      <c r="O365" s="101" t="str">
        <f>IF(O362="","",K365/O362)</f>
        <v/>
      </c>
      <c r="P365" s="85"/>
    </row>
    <row r="366" spans="1:16" s="86" customFormat="1" ht="20.100000000000001" customHeight="1">
      <c r="A366" s="897" t="s">
        <v>265</v>
      </c>
      <c r="B366" s="898"/>
      <c r="C366" s="898"/>
      <c r="D366" s="898"/>
      <c r="E366" s="898"/>
      <c r="F366" s="898"/>
      <c r="G366" s="899"/>
      <c r="H366" s="80"/>
      <c r="I366" s="897" t="s">
        <v>265</v>
      </c>
      <c r="J366" s="898"/>
      <c r="K366" s="898"/>
      <c r="L366" s="898"/>
      <c r="M366" s="898"/>
      <c r="N366" s="898"/>
      <c r="O366" s="899"/>
      <c r="P366" s="85"/>
    </row>
    <row r="367" spans="1:16" s="86" customFormat="1" ht="20.100000000000001" customHeight="1">
      <c r="A367" s="871" t="s">
        <v>47</v>
      </c>
      <c r="B367" s="872"/>
      <c r="C367" s="872"/>
      <c r="D367" s="432" t="s">
        <v>459</v>
      </c>
      <c r="E367" s="102" t="s">
        <v>32</v>
      </c>
      <c r="F367" s="102" t="s">
        <v>33</v>
      </c>
      <c r="G367" s="103" t="s">
        <v>34</v>
      </c>
      <c r="H367" s="80"/>
      <c r="I367" s="871" t="s">
        <v>47</v>
      </c>
      <c r="J367" s="872"/>
      <c r="K367" s="872"/>
      <c r="L367" s="432" t="s">
        <v>459</v>
      </c>
      <c r="M367" s="102" t="s">
        <v>32</v>
      </c>
      <c r="N367" s="102" t="s">
        <v>33</v>
      </c>
      <c r="O367" s="103" t="s">
        <v>34</v>
      </c>
      <c r="P367" s="85"/>
    </row>
    <row r="368" spans="1:16" s="86" customFormat="1" ht="20.100000000000001" customHeight="1">
      <c r="A368" s="888"/>
      <c r="B368" s="889"/>
      <c r="C368" s="889"/>
      <c r="D368" s="433"/>
      <c r="E368" s="104" t="s">
        <v>32</v>
      </c>
      <c r="F368" s="105"/>
      <c r="G368" s="106">
        <f>D368*F368</f>
        <v>0</v>
      </c>
      <c r="H368" s="80"/>
      <c r="I368" s="888"/>
      <c r="J368" s="889"/>
      <c r="K368" s="889"/>
      <c r="L368" s="433"/>
      <c r="M368" s="104" t="s">
        <v>32</v>
      </c>
      <c r="N368" s="105"/>
      <c r="O368" s="106">
        <f>L368*N368</f>
        <v>0</v>
      </c>
      <c r="P368" s="85"/>
    </row>
    <row r="369" spans="1:16" s="86" customFormat="1" ht="20.100000000000001" customHeight="1">
      <c r="A369" s="858"/>
      <c r="B369" s="859"/>
      <c r="C369" s="859"/>
      <c r="D369" s="434"/>
      <c r="E369" s="108" t="s">
        <v>32</v>
      </c>
      <c r="F369" s="107"/>
      <c r="G369" s="109">
        <f t="shared" ref="G369:G377" si="28">D369*F369</f>
        <v>0</v>
      </c>
      <c r="H369" s="80"/>
      <c r="I369" s="858"/>
      <c r="J369" s="859"/>
      <c r="K369" s="859"/>
      <c r="L369" s="434"/>
      <c r="M369" s="108" t="s">
        <v>32</v>
      </c>
      <c r="N369" s="107"/>
      <c r="O369" s="109">
        <f t="shared" ref="O369:O377" si="29">L369*N369</f>
        <v>0</v>
      </c>
      <c r="P369" s="85"/>
    </row>
    <row r="370" spans="1:16" s="86" customFormat="1" ht="20.100000000000001" customHeight="1">
      <c r="A370" s="858"/>
      <c r="B370" s="859"/>
      <c r="C370" s="859"/>
      <c r="D370" s="434"/>
      <c r="E370" s="108" t="s">
        <v>32</v>
      </c>
      <c r="F370" s="107"/>
      <c r="G370" s="109">
        <f t="shared" si="28"/>
        <v>0</v>
      </c>
      <c r="H370" s="80"/>
      <c r="I370" s="858"/>
      <c r="J370" s="859"/>
      <c r="K370" s="859"/>
      <c r="L370" s="434"/>
      <c r="M370" s="108" t="s">
        <v>32</v>
      </c>
      <c r="N370" s="107"/>
      <c r="O370" s="109">
        <f t="shared" si="29"/>
        <v>0</v>
      </c>
      <c r="P370" s="85"/>
    </row>
    <row r="371" spans="1:16" s="86" customFormat="1" ht="20.100000000000001" customHeight="1">
      <c r="A371" s="858"/>
      <c r="B371" s="859"/>
      <c r="C371" s="859"/>
      <c r="D371" s="434"/>
      <c r="E371" s="108" t="s">
        <v>32</v>
      </c>
      <c r="F371" s="107"/>
      <c r="G371" s="109">
        <f t="shared" si="28"/>
        <v>0</v>
      </c>
      <c r="H371" s="80"/>
      <c r="I371" s="858"/>
      <c r="J371" s="859"/>
      <c r="K371" s="859"/>
      <c r="L371" s="434"/>
      <c r="M371" s="108" t="s">
        <v>32</v>
      </c>
      <c r="N371" s="107"/>
      <c r="O371" s="109">
        <f t="shared" si="29"/>
        <v>0</v>
      </c>
      <c r="P371" s="85"/>
    </row>
    <row r="372" spans="1:16" s="86" customFormat="1" ht="20.100000000000001" customHeight="1">
      <c r="A372" s="858"/>
      <c r="B372" s="859"/>
      <c r="C372" s="859"/>
      <c r="D372" s="434"/>
      <c r="E372" s="108" t="s">
        <v>32</v>
      </c>
      <c r="F372" s="107"/>
      <c r="G372" s="109">
        <f t="shared" si="28"/>
        <v>0</v>
      </c>
      <c r="H372" s="80"/>
      <c r="I372" s="858"/>
      <c r="J372" s="859"/>
      <c r="K372" s="859"/>
      <c r="L372" s="434"/>
      <c r="M372" s="108" t="s">
        <v>32</v>
      </c>
      <c r="N372" s="107"/>
      <c r="O372" s="109">
        <f t="shared" si="29"/>
        <v>0</v>
      </c>
      <c r="P372" s="85"/>
    </row>
    <row r="373" spans="1:16" s="86" customFormat="1" ht="20.100000000000001" customHeight="1">
      <c r="A373" s="858"/>
      <c r="B373" s="859"/>
      <c r="C373" s="859"/>
      <c r="D373" s="434"/>
      <c r="E373" s="108" t="s">
        <v>32</v>
      </c>
      <c r="F373" s="107"/>
      <c r="G373" s="109">
        <f t="shared" si="28"/>
        <v>0</v>
      </c>
      <c r="H373" s="80"/>
      <c r="I373" s="858"/>
      <c r="J373" s="859"/>
      <c r="K373" s="859"/>
      <c r="L373" s="434"/>
      <c r="M373" s="108" t="s">
        <v>32</v>
      </c>
      <c r="N373" s="107"/>
      <c r="O373" s="109">
        <f t="shared" si="29"/>
        <v>0</v>
      </c>
      <c r="P373" s="85"/>
    </row>
    <row r="374" spans="1:16" s="86" customFormat="1" ht="20.100000000000001" customHeight="1">
      <c r="A374" s="858"/>
      <c r="B374" s="859"/>
      <c r="C374" s="859"/>
      <c r="D374" s="434"/>
      <c r="E374" s="108" t="s">
        <v>32</v>
      </c>
      <c r="F374" s="107"/>
      <c r="G374" s="109">
        <f t="shared" si="28"/>
        <v>0</v>
      </c>
      <c r="H374" s="80"/>
      <c r="I374" s="858"/>
      <c r="J374" s="859"/>
      <c r="K374" s="859"/>
      <c r="L374" s="434"/>
      <c r="M374" s="108" t="s">
        <v>32</v>
      </c>
      <c r="N374" s="107"/>
      <c r="O374" s="109">
        <f t="shared" si="29"/>
        <v>0</v>
      </c>
      <c r="P374" s="85"/>
    </row>
    <row r="375" spans="1:16" s="86" customFormat="1" ht="20.100000000000001" customHeight="1">
      <c r="A375" s="858"/>
      <c r="B375" s="859"/>
      <c r="C375" s="859"/>
      <c r="D375" s="434"/>
      <c r="E375" s="108" t="s">
        <v>32</v>
      </c>
      <c r="F375" s="107"/>
      <c r="G375" s="109">
        <f t="shared" si="28"/>
        <v>0</v>
      </c>
      <c r="H375" s="80"/>
      <c r="I375" s="858"/>
      <c r="J375" s="859"/>
      <c r="K375" s="859"/>
      <c r="L375" s="434"/>
      <c r="M375" s="108" t="s">
        <v>32</v>
      </c>
      <c r="N375" s="107"/>
      <c r="O375" s="109">
        <f t="shared" si="29"/>
        <v>0</v>
      </c>
      <c r="P375" s="85"/>
    </row>
    <row r="376" spans="1:16" s="86" customFormat="1" ht="20.100000000000001" customHeight="1">
      <c r="A376" s="858"/>
      <c r="B376" s="859"/>
      <c r="C376" s="859"/>
      <c r="D376" s="434"/>
      <c r="E376" s="108" t="s">
        <v>32</v>
      </c>
      <c r="F376" s="107"/>
      <c r="G376" s="109">
        <f t="shared" si="28"/>
        <v>0</v>
      </c>
      <c r="H376" s="80"/>
      <c r="I376" s="858"/>
      <c r="J376" s="859"/>
      <c r="K376" s="859"/>
      <c r="L376" s="434"/>
      <c r="M376" s="108" t="s">
        <v>32</v>
      </c>
      <c r="N376" s="107"/>
      <c r="O376" s="109">
        <f t="shared" si="29"/>
        <v>0</v>
      </c>
      <c r="P376" s="85"/>
    </row>
    <row r="377" spans="1:16" s="86" customFormat="1" ht="20.100000000000001" customHeight="1">
      <c r="A377" s="858"/>
      <c r="B377" s="859"/>
      <c r="C377" s="859"/>
      <c r="D377" s="434"/>
      <c r="E377" s="108" t="s">
        <v>32</v>
      </c>
      <c r="F377" s="107"/>
      <c r="G377" s="109">
        <f t="shared" si="28"/>
        <v>0</v>
      </c>
      <c r="H377" s="80"/>
      <c r="I377" s="858"/>
      <c r="J377" s="859"/>
      <c r="K377" s="859"/>
      <c r="L377" s="434"/>
      <c r="M377" s="108" t="s">
        <v>32</v>
      </c>
      <c r="N377" s="107"/>
      <c r="O377" s="109">
        <f t="shared" si="29"/>
        <v>0</v>
      </c>
      <c r="P377" s="85"/>
    </row>
    <row r="378" spans="1:16" s="86" customFormat="1" ht="20.100000000000001" customHeight="1">
      <c r="A378" s="892" t="s">
        <v>162</v>
      </c>
      <c r="B378" s="893"/>
      <c r="C378" s="894"/>
      <c r="D378" s="435"/>
      <c r="E378" s="110" t="s">
        <v>32</v>
      </c>
      <c r="F378" s="111"/>
      <c r="G378" s="112">
        <f>D378*F378</f>
        <v>0</v>
      </c>
      <c r="H378" s="80"/>
      <c r="I378" s="892" t="s">
        <v>162</v>
      </c>
      <c r="J378" s="893"/>
      <c r="K378" s="894"/>
      <c r="L378" s="435"/>
      <c r="M378" s="110" t="s">
        <v>32</v>
      </c>
      <c r="N378" s="111"/>
      <c r="O378" s="112">
        <f>L378*N378</f>
        <v>0</v>
      </c>
      <c r="P378" s="85"/>
    </row>
    <row r="379" spans="1:16" s="86" customFormat="1" ht="20.100000000000001" customHeight="1">
      <c r="A379" s="871" t="s">
        <v>152</v>
      </c>
      <c r="B379" s="872"/>
      <c r="C379" s="872"/>
      <c r="D379" s="872"/>
      <c r="E379" s="872"/>
      <c r="F379" s="872"/>
      <c r="G379" s="113">
        <f>SUM(G368:G378)</f>
        <v>0</v>
      </c>
      <c r="H379" s="80"/>
      <c r="I379" s="871" t="s">
        <v>152</v>
      </c>
      <c r="J379" s="872"/>
      <c r="K379" s="872"/>
      <c r="L379" s="872"/>
      <c r="M379" s="872"/>
      <c r="N379" s="872"/>
      <c r="O379" s="113">
        <f>SUM(O368:O378)</f>
        <v>0</v>
      </c>
      <c r="P379" s="85"/>
    </row>
    <row r="380" spans="1:16" s="86" customFormat="1" ht="20.100000000000001" customHeight="1">
      <c r="A380" s="856" t="s">
        <v>270</v>
      </c>
      <c r="B380" s="857"/>
      <c r="C380" s="857"/>
      <c r="D380" s="857"/>
      <c r="E380" s="857"/>
      <c r="F380" s="857"/>
      <c r="G380" s="114"/>
      <c r="H380" s="80"/>
      <c r="I380" s="856" t="s">
        <v>270</v>
      </c>
      <c r="J380" s="857"/>
      <c r="K380" s="857"/>
      <c r="L380" s="857"/>
      <c r="M380" s="857"/>
      <c r="N380" s="857"/>
      <c r="O380" s="114"/>
      <c r="P380" s="85"/>
    </row>
    <row r="381" spans="1:16" s="86" customFormat="1" ht="20.100000000000001" customHeight="1">
      <c r="A381" s="871" t="s">
        <v>153</v>
      </c>
      <c r="B381" s="872"/>
      <c r="C381" s="872"/>
      <c r="D381" s="872"/>
      <c r="E381" s="872"/>
      <c r="F381" s="872"/>
      <c r="G381" s="113">
        <f>G379+G380</f>
        <v>0</v>
      </c>
      <c r="H381" s="80"/>
      <c r="I381" s="871" t="s">
        <v>153</v>
      </c>
      <c r="J381" s="872"/>
      <c r="K381" s="872"/>
      <c r="L381" s="872"/>
      <c r="M381" s="872"/>
      <c r="N381" s="872"/>
      <c r="O381" s="113">
        <f>O379+O380</f>
        <v>0</v>
      </c>
      <c r="P381" s="85"/>
    </row>
    <row r="382" spans="1:16" s="86" customFormat="1" ht="20.100000000000001" customHeight="1">
      <c r="A382" s="115"/>
      <c r="B382" s="115"/>
      <c r="C382" s="115"/>
      <c r="D382" s="436"/>
      <c r="E382" s="115"/>
      <c r="F382" s="115"/>
      <c r="G382" s="158">
        <v>31</v>
      </c>
      <c r="H382" s="115"/>
      <c r="I382" s="115"/>
      <c r="J382" s="115"/>
      <c r="K382" s="115"/>
      <c r="L382" s="436"/>
      <c r="M382" s="115"/>
      <c r="N382" s="115"/>
      <c r="O382" s="158">
        <v>32</v>
      </c>
      <c r="P382" s="85"/>
    </row>
    <row r="383" spans="1:16" s="86" customFormat="1" ht="20.100000000000001" customHeight="1">
      <c r="A383" s="867" t="s">
        <v>149</v>
      </c>
      <c r="B383" s="868"/>
      <c r="C383" s="869"/>
      <c r="D383" s="869"/>
      <c r="E383" s="869"/>
      <c r="F383" s="869"/>
      <c r="G383" s="870"/>
      <c r="H383" s="80"/>
      <c r="I383" s="867" t="s">
        <v>149</v>
      </c>
      <c r="J383" s="868"/>
      <c r="K383" s="869"/>
      <c r="L383" s="869"/>
      <c r="M383" s="869"/>
      <c r="N383" s="869"/>
      <c r="O383" s="870"/>
      <c r="P383" s="85"/>
    </row>
    <row r="384" spans="1:16" s="86" customFormat="1" ht="20.100000000000001" customHeight="1">
      <c r="A384" s="865" t="s">
        <v>31</v>
      </c>
      <c r="B384" s="866"/>
      <c r="C384" s="876"/>
      <c r="D384" s="876"/>
      <c r="E384" s="876"/>
      <c r="F384" s="876"/>
      <c r="G384" s="877"/>
      <c r="H384" s="80"/>
      <c r="I384" s="865" t="s">
        <v>31</v>
      </c>
      <c r="J384" s="866"/>
      <c r="K384" s="876"/>
      <c r="L384" s="876"/>
      <c r="M384" s="876"/>
      <c r="N384" s="876"/>
      <c r="O384" s="877"/>
      <c r="P384" s="85"/>
    </row>
    <row r="385" spans="1:16" s="86" customFormat="1" ht="20.100000000000001" customHeight="1">
      <c r="A385" s="860" t="s">
        <v>157</v>
      </c>
      <c r="B385" s="861"/>
      <c r="C385" s="862"/>
      <c r="D385" s="862"/>
      <c r="E385" s="878"/>
      <c r="F385" s="878"/>
      <c r="G385" s="879"/>
      <c r="H385" s="80"/>
      <c r="I385" s="860" t="s">
        <v>157</v>
      </c>
      <c r="J385" s="861"/>
      <c r="K385" s="862"/>
      <c r="L385" s="862"/>
      <c r="M385" s="878"/>
      <c r="N385" s="878"/>
      <c r="O385" s="879"/>
      <c r="P385" s="85"/>
    </row>
    <row r="386" spans="1:16" s="86" customFormat="1" ht="20.100000000000001" customHeight="1">
      <c r="A386" s="93" t="s">
        <v>154</v>
      </c>
      <c r="B386" s="872" t="s">
        <v>155</v>
      </c>
      <c r="C386" s="872"/>
      <c r="D386" s="873"/>
      <c r="E386" s="873"/>
      <c r="F386" s="94" t="s">
        <v>156</v>
      </c>
      <c r="G386" s="95"/>
      <c r="H386" s="115"/>
      <c r="I386" s="93" t="s">
        <v>154</v>
      </c>
      <c r="J386" s="872" t="s">
        <v>155</v>
      </c>
      <c r="K386" s="872"/>
      <c r="L386" s="873"/>
      <c r="M386" s="873"/>
      <c r="N386" s="94" t="s">
        <v>156</v>
      </c>
      <c r="O386" s="95"/>
      <c r="P386" s="85"/>
    </row>
    <row r="387" spans="1:16" s="86" customFormat="1" ht="20.100000000000001" customHeight="1">
      <c r="A387" s="867" t="s">
        <v>169</v>
      </c>
      <c r="B387" s="868"/>
      <c r="C387" s="874">
        <f>C385-D386-G386</f>
        <v>0</v>
      </c>
      <c r="D387" s="875"/>
      <c r="E387" s="863" t="s">
        <v>170</v>
      </c>
      <c r="F387" s="864"/>
      <c r="G387" s="96" t="str">
        <f>IF(C387*C388=0,"",C387*C388)</f>
        <v/>
      </c>
      <c r="H387" s="80"/>
      <c r="I387" s="867" t="s">
        <v>169</v>
      </c>
      <c r="J387" s="868"/>
      <c r="K387" s="874">
        <f>K385-L386-O386</f>
        <v>0</v>
      </c>
      <c r="L387" s="875"/>
      <c r="M387" s="863" t="s">
        <v>170</v>
      </c>
      <c r="N387" s="864"/>
      <c r="O387" s="96" t="str">
        <f>IF(K387*K388=0,"",K387*K388)</f>
        <v/>
      </c>
      <c r="P387" s="85"/>
    </row>
    <row r="388" spans="1:16" s="86" customFormat="1" ht="20.100000000000001" customHeight="1">
      <c r="A388" s="860" t="s">
        <v>150</v>
      </c>
      <c r="B388" s="861"/>
      <c r="C388" s="880"/>
      <c r="D388" s="881"/>
      <c r="E388" s="97"/>
      <c r="F388" s="98"/>
      <c r="G388" s="99"/>
      <c r="H388" s="80"/>
      <c r="I388" s="860" t="s">
        <v>150</v>
      </c>
      <c r="J388" s="861"/>
      <c r="K388" s="880"/>
      <c r="L388" s="881"/>
      <c r="M388" s="97"/>
      <c r="N388" s="98"/>
      <c r="O388" s="99"/>
      <c r="P388" s="85"/>
    </row>
    <row r="389" spans="1:16" s="86" customFormat="1" ht="20.100000000000001" customHeight="1">
      <c r="A389" s="871" t="s">
        <v>158</v>
      </c>
      <c r="B389" s="872"/>
      <c r="C389" s="882" t="str">
        <f>IF(G387="","",SUM(F393:F402))</f>
        <v/>
      </c>
      <c r="D389" s="882"/>
      <c r="E389" s="883" t="s">
        <v>160</v>
      </c>
      <c r="F389" s="883"/>
      <c r="G389" s="100" t="str">
        <f>IF(G387="","",C389/G387)</f>
        <v/>
      </c>
      <c r="H389" s="80"/>
      <c r="I389" s="871" t="s">
        <v>158</v>
      </c>
      <c r="J389" s="872"/>
      <c r="K389" s="882" t="str">
        <f>IF(O387="","",SUM(N393:N402))</f>
        <v/>
      </c>
      <c r="L389" s="882"/>
      <c r="M389" s="883" t="s">
        <v>160</v>
      </c>
      <c r="N389" s="883"/>
      <c r="O389" s="100" t="str">
        <f>IF(O387="","",K389/O387)</f>
        <v/>
      </c>
      <c r="P389" s="85"/>
    </row>
    <row r="390" spans="1:16" s="86" customFormat="1" ht="20.100000000000001" customHeight="1">
      <c r="A390" s="895" t="s">
        <v>159</v>
      </c>
      <c r="B390" s="896"/>
      <c r="C390" s="884" t="str">
        <f>IF(G387="","",SUM(F393:F403))</f>
        <v/>
      </c>
      <c r="D390" s="884"/>
      <c r="E390" s="885" t="s">
        <v>161</v>
      </c>
      <c r="F390" s="885"/>
      <c r="G390" s="101" t="str">
        <f>IF(G387="","",C390/G387)</f>
        <v/>
      </c>
      <c r="H390" s="80"/>
      <c r="I390" s="895" t="s">
        <v>159</v>
      </c>
      <c r="J390" s="896"/>
      <c r="K390" s="884" t="str">
        <f>IF(O387="","",SUM(N393:N403))</f>
        <v/>
      </c>
      <c r="L390" s="884"/>
      <c r="M390" s="885" t="s">
        <v>161</v>
      </c>
      <c r="N390" s="885"/>
      <c r="O390" s="101" t="str">
        <f>IF(O387="","",K390/O387)</f>
        <v/>
      </c>
      <c r="P390" s="85"/>
    </row>
    <row r="391" spans="1:16" s="86" customFormat="1" ht="20.100000000000001" customHeight="1">
      <c r="A391" s="897" t="s">
        <v>265</v>
      </c>
      <c r="B391" s="898"/>
      <c r="C391" s="898"/>
      <c r="D391" s="898"/>
      <c r="E391" s="898"/>
      <c r="F391" s="898"/>
      <c r="G391" s="899"/>
      <c r="H391" s="80"/>
      <c r="I391" s="897" t="s">
        <v>265</v>
      </c>
      <c r="J391" s="898"/>
      <c r="K391" s="898"/>
      <c r="L391" s="898"/>
      <c r="M391" s="898"/>
      <c r="N391" s="898"/>
      <c r="O391" s="899"/>
      <c r="P391" s="85"/>
    </row>
    <row r="392" spans="1:16" s="86" customFormat="1" ht="20.100000000000001" customHeight="1">
      <c r="A392" s="871" t="s">
        <v>47</v>
      </c>
      <c r="B392" s="872"/>
      <c r="C392" s="872"/>
      <c r="D392" s="432" t="s">
        <v>459</v>
      </c>
      <c r="E392" s="102" t="s">
        <v>32</v>
      </c>
      <c r="F392" s="102" t="s">
        <v>33</v>
      </c>
      <c r="G392" s="103" t="s">
        <v>34</v>
      </c>
      <c r="H392" s="80"/>
      <c r="I392" s="871" t="s">
        <v>47</v>
      </c>
      <c r="J392" s="872"/>
      <c r="K392" s="872"/>
      <c r="L392" s="432" t="s">
        <v>459</v>
      </c>
      <c r="M392" s="102" t="s">
        <v>32</v>
      </c>
      <c r="N392" s="102" t="s">
        <v>33</v>
      </c>
      <c r="O392" s="103" t="s">
        <v>34</v>
      </c>
      <c r="P392" s="85"/>
    </row>
    <row r="393" spans="1:16" s="86" customFormat="1" ht="20.100000000000001" customHeight="1">
      <c r="A393" s="888"/>
      <c r="B393" s="889"/>
      <c r="C393" s="889"/>
      <c r="D393" s="433"/>
      <c r="E393" s="104" t="s">
        <v>32</v>
      </c>
      <c r="F393" s="105"/>
      <c r="G393" s="106">
        <f>D393*F393</f>
        <v>0</v>
      </c>
      <c r="H393" s="80"/>
      <c r="I393" s="888"/>
      <c r="J393" s="889"/>
      <c r="K393" s="889"/>
      <c r="L393" s="433"/>
      <c r="M393" s="104" t="s">
        <v>32</v>
      </c>
      <c r="N393" s="105"/>
      <c r="O393" s="106">
        <f>L393*N393</f>
        <v>0</v>
      </c>
      <c r="P393" s="85"/>
    </row>
    <row r="394" spans="1:16" s="86" customFormat="1" ht="20.100000000000001" customHeight="1">
      <c r="A394" s="858"/>
      <c r="B394" s="859"/>
      <c r="C394" s="859"/>
      <c r="D394" s="434"/>
      <c r="E394" s="108" t="s">
        <v>32</v>
      </c>
      <c r="F394" s="107"/>
      <c r="G394" s="109">
        <f t="shared" ref="G394:G402" si="30">D394*F394</f>
        <v>0</v>
      </c>
      <c r="H394" s="80"/>
      <c r="I394" s="858"/>
      <c r="J394" s="859"/>
      <c r="K394" s="859"/>
      <c r="L394" s="434"/>
      <c r="M394" s="108" t="s">
        <v>32</v>
      </c>
      <c r="N394" s="107"/>
      <c r="O394" s="109">
        <f t="shared" ref="O394:O402" si="31">L394*N394</f>
        <v>0</v>
      </c>
      <c r="P394" s="85"/>
    </row>
    <row r="395" spans="1:16" s="86" customFormat="1" ht="20.100000000000001" customHeight="1">
      <c r="A395" s="858"/>
      <c r="B395" s="859"/>
      <c r="C395" s="859"/>
      <c r="D395" s="434"/>
      <c r="E395" s="108" t="s">
        <v>32</v>
      </c>
      <c r="F395" s="107"/>
      <c r="G395" s="109">
        <f t="shared" si="30"/>
        <v>0</v>
      </c>
      <c r="H395" s="80"/>
      <c r="I395" s="858"/>
      <c r="J395" s="859"/>
      <c r="K395" s="859"/>
      <c r="L395" s="434"/>
      <c r="M395" s="108" t="s">
        <v>32</v>
      </c>
      <c r="N395" s="107"/>
      <c r="O395" s="109">
        <f t="shared" si="31"/>
        <v>0</v>
      </c>
      <c r="P395" s="85"/>
    </row>
    <row r="396" spans="1:16" s="86" customFormat="1" ht="20.100000000000001" customHeight="1">
      <c r="A396" s="858"/>
      <c r="B396" s="859"/>
      <c r="C396" s="859"/>
      <c r="D396" s="434"/>
      <c r="E396" s="108" t="s">
        <v>32</v>
      </c>
      <c r="F396" s="107"/>
      <c r="G396" s="109">
        <f t="shared" si="30"/>
        <v>0</v>
      </c>
      <c r="H396" s="80"/>
      <c r="I396" s="858"/>
      <c r="J396" s="859"/>
      <c r="K396" s="859"/>
      <c r="L396" s="434"/>
      <c r="M396" s="108" t="s">
        <v>32</v>
      </c>
      <c r="N396" s="107"/>
      <c r="O396" s="109">
        <f t="shared" si="31"/>
        <v>0</v>
      </c>
      <c r="P396" s="85"/>
    </row>
    <row r="397" spans="1:16" s="86" customFormat="1" ht="20.100000000000001" customHeight="1">
      <c r="A397" s="858"/>
      <c r="B397" s="859"/>
      <c r="C397" s="859"/>
      <c r="D397" s="434"/>
      <c r="E397" s="108" t="s">
        <v>32</v>
      </c>
      <c r="F397" s="107"/>
      <c r="G397" s="109">
        <f t="shared" si="30"/>
        <v>0</v>
      </c>
      <c r="H397" s="80"/>
      <c r="I397" s="858"/>
      <c r="J397" s="859"/>
      <c r="K397" s="859"/>
      <c r="L397" s="434"/>
      <c r="M397" s="108" t="s">
        <v>32</v>
      </c>
      <c r="N397" s="107"/>
      <c r="O397" s="109">
        <f t="shared" si="31"/>
        <v>0</v>
      </c>
      <c r="P397" s="85"/>
    </row>
    <row r="398" spans="1:16" s="86" customFormat="1" ht="20.100000000000001" customHeight="1">
      <c r="A398" s="858"/>
      <c r="B398" s="859"/>
      <c r="C398" s="859"/>
      <c r="D398" s="434"/>
      <c r="E398" s="108" t="s">
        <v>32</v>
      </c>
      <c r="F398" s="107"/>
      <c r="G398" s="109">
        <f t="shared" si="30"/>
        <v>0</v>
      </c>
      <c r="H398" s="80"/>
      <c r="I398" s="858"/>
      <c r="J398" s="859"/>
      <c r="K398" s="859"/>
      <c r="L398" s="434"/>
      <c r="M398" s="108" t="s">
        <v>32</v>
      </c>
      <c r="N398" s="107"/>
      <c r="O398" s="109">
        <f t="shared" si="31"/>
        <v>0</v>
      </c>
      <c r="P398" s="85"/>
    </row>
    <row r="399" spans="1:16" s="86" customFormat="1" ht="20.100000000000001" customHeight="1">
      <c r="A399" s="858"/>
      <c r="B399" s="859"/>
      <c r="C399" s="859"/>
      <c r="D399" s="434"/>
      <c r="E399" s="108" t="s">
        <v>32</v>
      </c>
      <c r="F399" s="107"/>
      <c r="G399" s="109">
        <f t="shared" si="30"/>
        <v>0</v>
      </c>
      <c r="H399" s="80"/>
      <c r="I399" s="858"/>
      <c r="J399" s="859"/>
      <c r="K399" s="859"/>
      <c r="L399" s="434"/>
      <c r="M399" s="108" t="s">
        <v>32</v>
      </c>
      <c r="N399" s="107"/>
      <c r="O399" s="109">
        <f t="shared" si="31"/>
        <v>0</v>
      </c>
      <c r="P399" s="85"/>
    </row>
    <row r="400" spans="1:16" s="86" customFormat="1" ht="20.100000000000001" customHeight="1">
      <c r="A400" s="858"/>
      <c r="B400" s="859"/>
      <c r="C400" s="859"/>
      <c r="D400" s="434"/>
      <c r="E400" s="108" t="s">
        <v>32</v>
      </c>
      <c r="F400" s="107"/>
      <c r="G400" s="109">
        <f t="shared" si="30"/>
        <v>0</v>
      </c>
      <c r="H400" s="80"/>
      <c r="I400" s="858"/>
      <c r="J400" s="859"/>
      <c r="K400" s="859"/>
      <c r="L400" s="434"/>
      <c r="M400" s="108" t="s">
        <v>32</v>
      </c>
      <c r="N400" s="107"/>
      <c r="O400" s="109">
        <f t="shared" si="31"/>
        <v>0</v>
      </c>
      <c r="P400" s="85"/>
    </row>
    <row r="401" spans="1:16" s="86" customFormat="1" ht="20.100000000000001" customHeight="1">
      <c r="A401" s="858"/>
      <c r="B401" s="859"/>
      <c r="C401" s="859"/>
      <c r="D401" s="434"/>
      <c r="E401" s="108" t="s">
        <v>32</v>
      </c>
      <c r="F401" s="107"/>
      <c r="G401" s="109">
        <f t="shared" si="30"/>
        <v>0</v>
      </c>
      <c r="H401" s="80"/>
      <c r="I401" s="858"/>
      <c r="J401" s="859"/>
      <c r="K401" s="859"/>
      <c r="L401" s="434"/>
      <c r="M401" s="108" t="s">
        <v>32</v>
      </c>
      <c r="N401" s="107"/>
      <c r="O401" s="109">
        <f t="shared" si="31"/>
        <v>0</v>
      </c>
      <c r="P401" s="85"/>
    </row>
    <row r="402" spans="1:16" s="86" customFormat="1" ht="20.100000000000001" customHeight="1">
      <c r="A402" s="858"/>
      <c r="B402" s="859"/>
      <c r="C402" s="859"/>
      <c r="D402" s="434"/>
      <c r="E402" s="108" t="s">
        <v>32</v>
      </c>
      <c r="F402" s="107"/>
      <c r="G402" s="109">
        <f t="shared" si="30"/>
        <v>0</v>
      </c>
      <c r="H402" s="80"/>
      <c r="I402" s="858"/>
      <c r="J402" s="859"/>
      <c r="K402" s="859"/>
      <c r="L402" s="434"/>
      <c r="M402" s="108" t="s">
        <v>32</v>
      </c>
      <c r="N402" s="107"/>
      <c r="O402" s="109">
        <f t="shared" si="31"/>
        <v>0</v>
      </c>
      <c r="P402" s="85"/>
    </row>
    <row r="403" spans="1:16" s="86" customFormat="1" ht="20.100000000000001" customHeight="1">
      <c r="A403" s="892" t="s">
        <v>162</v>
      </c>
      <c r="B403" s="893"/>
      <c r="C403" s="894"/>
      <c r="D403" s="435"/>
      <c r="E403" s="110" t="s">
        <v>32</v>
      </c>
      <c r="F403" s="111"/>
      <c r="G403" s="112">
        <f>D403*F403</f>
        <v>0</v>
      </c>
      <c r="H403" s="80"/>
      <c r="I403" s="892" t="s">
        <v>162</v>
      </c>
      <c r="J403" s="893"/>
      <c r="K403" s="894"/>
      <c r="L403" s="435"/>
      <c r="M403" s="110" t="s">
        <v>32</v>
      </c>
      <c r="N403" s="111"/>
      <c r="O403" s="112">
        <f>L403*N403</f>
        <v>0</v>
      </c>
      <c r="P403" s="85"/>
    </row>
    <row r="404" spans="1:16" s="86" customFormat="1" ht="20.100000000000001" customHeight="1">
      <c r="A404" s="871" t="s">
        <v>152</v>
      </c>
      <c r="B404" s="872"/>
      <c r="C404" s="872"/>
      <c r="D404" s="872"/>
      <c r="E404" s="872"/>
      <c r="F404" s="872"/>
      <c r="G404" s="113">
        <f>SUM(G393:G403)</f>
        <v>0</v>
      </c>
      <c r="H404" s="80"/>
      <c r="I404" s="871" t="s">
        <v>152</v>
      </c>
      <c r="J404" s="872"/>
      <c r="K404" s="872"/>
      <c r="L404" s="872"/>
      <c r="M404" s="872"/>
      <c r="N404" s="872"/>
      <c r="O404" s="113">
        <f>SUM(O393:O403)</f>
        <v>0</v>
      </c>
      <c r="P404" s="85"/>
    </row>
    <row r="405" spans="1:16" s="86" customFormat="1" ht="20.100000000000001" customHeight="1">
      <c r="A405" s="856" t="s">
        <v>270</v>
      </c>
      <c r="B405" s="857"/>
      <c r="C405" s="857"/>
      <c r="D405" s="857"/>
      <c r="E405" s="857"/>
      <c r="F405" s="857"/>
      <c r="G405" s="114"/>
      <c r="H405" s="80"/>
      <c r="I405" s="856" t="s">
        <v>270</v>
      </c>
      <c r="J405" s="857"/>
      <c r="K405" s="857"/>
      <c r="L405" s="857"/>
      <c r="M405" s="857"/>
      <c r="N405" s="857"/>
      <c r="O405" s="114"/>
      <c r="P405" s="85"/>
    </row>
    <row r="406" spans="1:16" s="86" customFormat="1" ht="20.100000000000001" customHeight="1">
      <c r="A406" s="871" t="s">
        <v>153</v>
      </c>
      <c r="B406" s="872"/>
      <c r="C406" s="872"/>
      <c r="D406" s="872"/>
      <c r="E406" s="872"/>
      <c r="F406" s="872"/>
      <c r="G406" s="113">
        <f>G404+G405</f>
        <v>0</v>
      </c>
      <c r="H406" s="80"/>
      <c r="I406" s="871" t="s">
        <v>153</v>
      </c>
      <c r="J406" s="872"/>
      <c r="K406" s="872"/>
      <c r="L406" s="872"/>
      <c r="M406" s="872"/>
      <c r="N406" s="872"/>
      <c r="O406" s="113">
        <f>O404+O405</f>
        <v>0</v>
      </c>
      <c r="P406" s="85"/>
    </row>
    <row r="407" spans="1:16" s="86" customFormat="1" ht="20.100000000000001" customHeight="1">
      <c r="A407" s="115"/>
      <c r="B407" s="115"/>
      <c r="C407" s="115"/>
      <c r="D407" s="436"/>
      <c r="E407" s="115"/>
      <c r="F407" s="115"/>
      <c r="G407" s="115"/>
      <c r="H407" s="115"/>
      <c r="I407" s="115"/>
      <c r="J407" s="115"/>
      <c r="K407" s="115"/>
      <c r="L407" s="436"/>
      <c r="M407" s="115"/>
      <c r="N407" s="115"/>
      <c r="O407" s="115"/>
      <c r="P407" s="85"/>
    </row>
    <row r="408" spans="1:16" ht="20.100000000000001" customHeight="1">
      <c r="A408" s="41"/>
      <c r="B408" s="41"/>
      <c r="C408" s="41"/>
      <c r="D408" s="437"/>
      <c r="E408" s="41"/>
      <c r="F408" s="41"/>
      <c r="G408" s="41"/>
      <c r="H408" s="41"/>
      <c r="I408" s="41"/>
      <c r="J408" s="41"/>
      <c r="K408" s="41"/>
      <c r="L408" s="437"/>
      <c r="M408" s="41"/>
      <c r="N408" s="41"/>
      <c r="O408" s="41"/>
    </row>
    <row r="409" spans="1:16" ht="20.100000000000001" customHeight="1">
      <c r="A409" s="41"/>
      <c r="B409" s="41"/>
      <c r="C409" s="41"/>
      <c r="D409" s="437"/>
      <c r="E409" s="41"/>
      <c r="F409" s="41"/>
      <c r="G409" s="41"/>
      <c r="H409" s="41"/>
      <c r="I409" s="41"/>
      <c r="J409" s="41"/>
      <c r="K409" s="41"/>
      <c r="L409" s="437"/>
      <c r="M409" s="41"/>
      <c r="N409" s="41"/>
      <c r="O409" s="41"/>
    </row>
    <row r="410" spans="1:16" ht="20.100000000000001" customHeight="1">
      <c r="A410" s="41"/>
      <c r="B410" s="41"/>
      <c r="C410" s="41"/>
      <c r="D410" s="437"/>
      <c r="E410" s="41"/>
      <c r="F410" s="41"/>
      <c r="G410" s="41"/>
      <c r="H410" s="41"/>
      <c r="I410" s="41"/>
      <c r="J410" s="41"/>
      <c r="K410" s="41"/>
      <c r="L410" s="437"/>
      <c r="M410" s="41"/>
      <c r="N410" s="41"/>
      <c r="O410" s="41"/>
    </row>
    <row r="411" spans="1:16" ht="20.100000000000001" customHeight="1">
      <c r="A411" s="41"/>
      <c r="B411" s="41"/>
      <c r="C411" s="41"/>
      <c r="D411" s="437"/>
      <c r="E411" s="41"/>
      <c r="F411" s="41"/>
      <c r="G411" s="41"/>
      <c r="H411" s="41"/>
      <c r="I411" s="41"/>
      <c r="J411" s="41"/>
      <c r="K411" s="41"/>
      <c r="L411" s="437"/>
      <c r="M411" s="41"/>
      <c r="N411" s="41"/>
      <c r="O411" s="41"/>
    </row>
    <row r="412" spans="1:16" ht="20.100000000000001" customHeight="1">
      <c r="A412" s="41"/>
      <c r="B412" s="41"/>
      <c r="C412" s="41"/>
      <c r="D412" s="437"/>
      <c r="E412" s="41"/>
      <c r="F412" s="41"/>
      <c r="G412" s="41"/>
      <c r="H412" s="41"/>
      <c r="I412" s="41"/>
      <c r="J412" s="41"/>
      <c r="K412" s="41"/>
      <c r="L412" s="437"/>
      <c r="M412" s="41"/>
      <c r="N412" s="41"/>
      <c r="O412" s="41"/>
    </row>
    <row r="413" spans="1:16" ht="20.100000000000001" customHeight="1">
      <c r="A413" s="41"/>
      <c r="B413" s="41"/>
      <c r="C413" s="41"/>
      <c r="D413" s="437"/>
      <c r="E413" s="41"/>
      <c r="F413" s="41"/>
      <c r="G413" s="41"/>
      <c r="H413" s="41"/>
      <c r="I413" s="41"/>
      <c r="J413" s="41"/>
      <c r="K413" s="41"/>
      <c r="L413" s="437"/>
      <c r="M413" s="41"/>
      <c r="N413" s="41"/>
      <c r="O413" s="41"/>
    </row>
    <row r="414" spans="1:16" ht="20.100000000000001" customHeight="1">
      <c r="A414" s="41"/>
      <c r="B414" s="41"/>
      <c r="C414" s="41"/>
      <c r="D414" s="437"/>
      <c r="E414" s="41"/>
      <c r="F414" s="41"/>
      <c r="G414" s="41"/>
      <c r="H414" s="41"/>
      <c r="I414" s="41"/>
      <c r="J414" s="41"/>
      <c r="K414" s="41"/>
      <c r="L414" s="437"/>
      <c r="M414" s="41"/>
      <c r="N414" s="41"/>
      <c r="O414" s="41"/>
    </row>
    <row r="415" spans="1:16" ht="20.100000000000001" customHeight="1">
      <c r="A415" s="41"/>
      <c r="B415" s="41"/>
      <c r="C415" s="41"/>
      <c r="D415" s="437"/>
      <c r="E415" s="41"/>
      <c r="F415" s="41"/>
      <c r="G415" s="41"/>
      <c r="H415" s="41"/>
      <c r="I415" s="41"/>
      <c r="J415" s="41"/>
      <c r="K415" s="41"/>
      <c r="L415" s="437"/>
      <c r="M415" s="41"/>
      <c r="N415" s="41"/>
      <c r="O415" s="41"/>
    </row>
    <row r="416" spans="1:16" ht="20.100000000000001" customHeight="1">
      <c r="A416" s="41"/>
      <c r="B416" s="41"/>
      <c r="C416" s="41"/>
      <c r="D416" s="437"/>
      <c r="E416" s="41"/>
      <c r="F416" s="41"/>
      <c r="G416" s="41"/>
      <c r="H416" s="41"/>
      <c r="I416" s="41"/>
      <c r="J416" s="41"/>
      <c r="K416" s="41"/>
      <c r="L416" s="437"/>
      <c r="M416" s="41"/>
      <c r="N416" s="41"/>
      <c r="O416" s="41"/>
    </row>
    <row r="417" spans="1:15" ht="20.100000000000001" customHeight="1">
      <c r="A417" s="41"/>
      <c r="B417" s="41"/>
      <c r="C417" s="41"/>
      <c r="D417" s="437"/>
      <c r="E417" s="41"/>
      <c r="F417" s="41"/>
      <c r="G417" s="41"/>
      <c r="H417" s="41"/>
      <c r="I417" s="41"/>
      <c r="J417" s="41"/>
      <c r="K417" s="41"/>
      <c r="L417" s="437"/>
      <c r="M417" s="41"/>
      <c r="N417" s="41"/>
      <c r="O417" s="41"/>
    </row>
    <row r="418" spans="1:15" ht="20.100000000000001" customHeight="1">
      <c r="A418" s="41"/>
      <c r="B418" s="41"/>
      <c r="C418" s="41"/>
      <c r="D418" s="437"/>
      <c r="E418" s="41"/>
      <c r="F418" s="41"/>
      <c r="G418" s="41"/>
      <c r="H418" s="41"/>
      <c r="I418" s="41"/>
      <c r="J418" s="41"/>
      <c r="K418" s="41"/>
      <c r="L418" s="437"/>
      <c r="M418" s="41"/>
      <c r="N418" s="41"/>
      <c r="O418" s="41"/>
    </row>
    <row r="419" spans="1:15" ht="20.100000000000001" customHeight="1">
      <c r="A419" s="41"/>
      <c r="B419" s="41"/>
      <c r="C419" s="41"/>
      <c r="D419" s="437"/>
      <c r="E419" s="41"/>
      <c r="F419" s="41"/>
      <c r="G419" s="41"/>
      <c r="H419" s="41"/>
      <c r="I419" s="41"/>
      <c r="J419" s="41"/>
      <c r="K419" s="41"/>
      <c r="L419" s="437"/>
      <c r="M419" s="41"/>
      <c r="N419" s="41"/>
      <c r="O419" s="41"/>
    </row>
    <row r="420" spans="1:15" ht="20.100000000000001" customHeight="1">
      <c r="A420" s="41"/>
      <c r="B420" s="41"/>
      <c r="C420" s="41"/>
      <c r="D420" s="437"/>
      <c r="E420" s="41"/>
      <c r="F420" s="41"/>
      <c r="G420" s="41"/>
      <c r="H420" s="41"/>
      <c r="I420" s="41"/>
      <c r="J420" s="41"/>
      <c r="K420" s="41"/>
      <c r="L420" s="437"/>
      <c r="M420" s="41"/>
      <c r="N420" s="41"/>
      <c r="O420" s="41"/>
    </row>
    <row r="421" spans="1:15" ht="20.100000000000001" customHeight="1">
      <c r="A421" s="41"/>
      <c r="B421" s="41"/>
      <c r="C421" s="41"/>
      <c r="D421" s="437"/>
      <c r="E421" s="41"/>
      <c r="F421" s="41"/>
      <c r="G421" s="41"/>
      <c r="H421" s="41"/>
      <c r="I421" s="41"/>
      <c r="J421" s="41"/>
      <c r="K421" s="41"/>
      <c r="L421" s="437"/>
      <c r="M421" s="41"/>
      <c r="N421" s="41"/>
      <c r="O421" s="41"/>
    </row>
    <row r="422" spans="1:15" ht="20.100000000000001" customHeight="1">
      <c r="A422" s="41"/>
      <c r="B422" s="41"/>
      <c r="C422" s="41"/>
      <c r="D422" s="437"/>
      <c r="E422" s="41"/>
      <c r="F422" s="41"/>
      <c r="G422" s="41"/>
      <c r="H422" s="41"/>
      <c r="I422" s="41"/>
      <c r="J422" s="41"/>
      <c r="K422" s="41"/>
      <c r="L422" s="437"/>
      <c r="M422" s="41"/>
      <c r="N422" s="41"/>
      <c r="O422" s="41"/>
    </row>
    <row r="423" spans="1:15" ht="20.100000000000001" customHeight="1">
      <c r="A423" s="41"/>
      <c r="B423" s="41"/>
      <c r="C423" s="41"/>
      <c r="D423" s="437"/>
      <c r="E423" s="41"/>
      <c r="F423" s="41"/>
      <c r="G423" s="41"/>
      <c r="H423" s="41"/>
      <c r="I423" s="41"/>
      <c r="J423" s="41"/>
      <c r="K423" s="41"/>
      <c r="L423" s="437"/>
      <c r="M423" s="41"/>
      <c r="N423" s="41"/>
      <c r="O423" s="41"/>
    </row>
    <row r="424" spans="1:15" ht="20.100000000000001" customHeight="1">
      <c r="A424" s="41"/>
      <c r="B424" s="41"/>
      <c r="C424" s="41"/>
      <c r="D424" s="437"/>
      <c r="E424" s="41"/>
      <c r="F424" s="41"/>
      <c r="G424" s="41"/>
      <c r="H424" s="41"/>
      <c r="I424" s="41"/>
      <c r="J424" s="41"/>
      <c r="K424" s="41"/>
      <c r="L424" s="437"/>
      <c r="M424" s="41"/>
      <c r="N424" s="41"/>
      <c r="O424" s="41"/>
    </row>
    <row r="425" spans="1:15" ht="20.100000000000001" customHeight="1">
      <c r="A425" s="41"/>
      <c r="B425" s="41"/>
      <c r="C425" s="41"/>
      <c r="D425" s="437"/>
      <c r="E425" s="41"/>
      <c r="F425" s="41"/>
      <c r="G425" s="41"/>
      <c r="H425" s="41"/>
      <c r="I425" s="41"/>
      <c r="J425" s="41"/>
      <c r="K425" s="41"/>
      <c r="L425" s="437"/>
      <c r="M425" s="41"/>
      <c r="N425" s="41"/>
      <c r="O425" s="41"/>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65">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A333:B333"/>
    <mergeCell ref="C333:G333"/>
    <mergeCell ref="I333:J333"/>
    <mergeCell ref="K333:O333"/>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I308:J308"/>
    <mergeCell ref="K308:O308"/>
    <mergeCell ref="A309:B309"/>
    <mergeCell ref="C309:G309"/>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I314:J314"/>
    <mergeCell ref="K314:L314"/>
    <mergeCell ref="A322:C322"/>
    <mergeCell ref="I322:K322"/>
    <mergeCell ref="A323:C323"/>
    <mergeCell ref="I323:K323"/>
    <mergeCell ref="A324:C324"/>
    <mergeCell ref="I324:K324"/>
    <mergeCell ref="A325:C325"/>
    <mergeCell ref="K313:L313"/>
    <mergeCell ref="A314:B314"/>
    <mergeCell ref="C314:D314"/>
    <mergeCell ref="E314:F314"/>
    <mergeCell ref="A360:B360"/>
    <mergeCell ref="C360:D360"/>
    <mergeCell ref="E360:G360"/>
    <mergeCell ref="I360:J360"/>
    <mergeCell ref="K360:L360"/>
    <mergeCell ref="M360:O360"/>
    <mergeCell ref="A152:C152"/>
    <mergeCell ref="I152:K152"/>
    <mergeCell ref="A153:C153"/>
    <mergeCell ref="I153:K153"/>
    <mergeCell ref="A154:F154"/>
    <mergeCell ref="I154:N154"/>
    <mergeCell ref="A155:F155"/>
    <mergeCell ref="I155:N155"/>
    <mergeCell ref="A156:F156"/>
    <mergeCell ref="I156:N156"/>
    <mergeCell ref="B311:C311"/>
    <mergeCell ref="D311:E311"/>
    <mergeCell ref="J311:K311"/>
    <mergeCell ref="L311:M311"/>
    <mergeCell ref="A312:B312"/>
    <mergeCell ref="C312:D312"/>
    <mergeCell ref="E312:F312"/>
    <mergeCell ref="I312:J312"/>
    <mergeCell ref="K312:L312"/>
    <mergeCell ref="M312:N312"/>
    <mergeCell ref="A308:B308"/>
    <mergeCell ref="C308:G308"/>
    <mergeCell ref="C140:D140"/>
    <mergeCell ref="E140:F140"/>
    <mergeCell ref="I140:J140"/>
    <mergeCell ref="K140:L140"/>
    <mergeCell ref="A358:B358"/>
    <mergeCell ref="C358:G358"/>
    <mergeCell ref="I358:J358"/>
    <mergeCell ref="K358:O358"/>
    <mergeCell ref="A359:B359"/>
    <mergeCell ref="C359:G359"/>
    <mergeCell ref="I359:J359"/>
    <mergeCell ref="K359:O359"/>
    <mergeCell ref="I309:J309"/>
    <mergeCell ref="K309:O309"/>
    <mergeCell ref="A310:B310"/>
    <mergeCell ref="C310:D310"/>
    <mergeCell ref="E310:G310"/>
    <mergeCell ref="I310:J310"/>
    <mergeCell ref="K310:L310"/>
    <mergeCell ref="M310:O310"/>
    <mergeCell ref="M314:N314"/>
    <mergeCell ref="A315:B315"/>
    <mergeCell ref="C315:D315"/>
    <mergeCell ref="E315:F315"/>
    <mergeCell ref="I315:J315"/>
    <mergeCell ref="K315:L315"/>
    <mergeCell ref="M315:N315"/>
    <mergeCell ref="A316:G316"/>
    <mergeCell ref="I316:O316"/>
    <mergeCell ref="A313:B313"/>
    <mergeCell ref="C313:D313"/>
    <mergeCell ref="I313:J313"/>
    <mergeCell ref="K112:L112"/>
    <mergeCell ref="A138:B138"/>
    <mergeCell ref="M112:N112"/>
    <mergeCell ref="M114:N114"/>
    <mergeCell ref="K114:L114"/>
    <mergeCell ref="A114:B114"/>
    <mergeCell ref="C114:D114"/>
    <mergeCell ref="C138:D138"/>
    <mergeCell ref="I138:J138"/>
    <mergeCell ref="K138:L138"/>
    <mergeCell ref="A139:B139"/>
    <mergeCell ref="A151:C151"/>
    <mergeCell ref="I151:K151"/>
    <mergeCell ref="A142:C142"/>
    <mergeCell ref="I142:K142"/>
    <mergeCell ref="A143:C143"/>
    <mergeCell ref="I143:K143"/>
    <mergeCell ref="A144:C144"/>
    <mergeCell ref="I144:K144"/>
    <mergeCell ref="A145:C145"/>
    <mergeCell ref="I145:K145"/>
    <mergeCell ref="A146:C146"/>
    <mergeCell ref="I146:K146"/>
    <mergeCell ref="A147:C147"/>
    <mergeCell ref="I147:K147"/>
    <mergeCell ref="A148:C148"/>
    <mergeCell ref="I148:K148"/>
    <mergeCell ref="A149:C149"/>
    <mergeCell ref="I149:K149"/>
    <mergeCell ref="A150:C150"/>
    <mergeCell ref="I150:K150"/>
    <mergeCell ref="A140:B140"/>
    <mergeCell ref="C59:G59"/>
    <mergeCell ref="K59:O59"/>
    <mergeCell ref="A60:B60"/>
    <mergeCell ref="E60:G60"/>
    <mergeCell ref="I60:J60"/>
    <mergeCell ref="M60:O60"/>
    <mergeCell ref="C60:D60"/>
    <mergeCell ref="M140:N140"/>
    <mergeCell ref="A141:G141"/>
    <mergeCell ref="I141:O141"/>
    <mergeCell ref="A122:C122"/>
    <mergeCell ref="I122:K122"/>
    <mergeCell ref="A123:C123"/>
    <mergeCell ref="I123:K123"/>
    <mergeCell ref="A109:B109"/>
    <mergeCell ref="C109:G109"/>
    <mergeCell ref="I109:J109"/>
    <mergeCell ref="K109:O109"/>
    <mergeCell ref="A110:B110"/>
    <mergeCell ref="B136:C136"/>
    <mergeCell ref="D136:E136"/>
    <mergeCell ref="J136:K136"/>
    <mergeCell ref="L136:M136"/>
    <mergeCell ref="A137:B137"/>
    <mergeCell ref="C137:D137"/>
    <mergeCell ref="E137:F137"/>
    <mergeCell ref="I137:J137"/>
    <mergeCell ref="K137:L137"/>
    <mergeCell ref="M137:N137"/>
    <mergeCell ref="C112:D112"/>
    <mergeCell ref="E112:F112"/>
    <mergeCell ref="I112:J112"/>
    <mergeCell ref="E6:F6"/>
    <mergeCell ref="A10:B10"/>
    <mergeCell ref="A8:B8"/>
    <mergeCell ref="C8:G8"/>
    <mergeCell ref="I8:J8"/>
    <mergeCell ref="K8:O8"/>
    <mergeCell ref="M12:N12"/>
    <mergeCell ref="E10:G10"/>
    <mergeCell ref="C10:D10"/>
    <mergeCell ref="B11:C11"/>
    <mergeCell ref="K10:L10"/>
    <mergeCell ref="M10:O10"/>
    <mergeCell ref="J11:K11"/>
    <mergeCell ref="L11:M11"/>
    <mergeCell ref="I14:J14"/>
    <mergeCell ref="I15:J15"/>
    <mergeCell ref="B86:C86"/>
    <mergeCell ref="D86:E86"/>
    <mergeCell ref="J86:K86"/>
    <mergeCell ref="L86:M86"/>
    <mergeCell ref="A81:F81"/>
    <mergeCell ref="I81:N81"/>
    <mergeCell ref="A68:C68"/>
    <mergeCell ref="I68:K68"/>
    <mergeCell ref="A69:C69"/>
    <mergeCell ref="I69:K69"/>
    <mergeCell ref="A70:C70"/>
    <mergeCell ref="I70:K70"/>
    <mergeCell ref="A84:B84"/>
    <mergeCell ref="C84:G84"/>
    <mergeCell ref="I84:J84"/>
    <mergeCell ref="K84:O84"/>
    <mergeCell ref="A63:B63"/>
    <mergeCell ref="C63:D63"/>
    <mergeCell ref="I63:J63"/>
    <mergeCell ref="K63:L63"/>
    <mergeCell ref="I72:K72"/>
    <mergeCell ref="A75:C75"/>
    <mergeCell ref="I75:K75"/>
    <mergeCell ref="M64:N64"/>
    <mergeCell ref="A65:B65"/>
    <mergeCell ref="C65:D65"/>
    <mergeCell ref="I64:J64"/>
    <mergeCell ref="K64:L64"/>
    <mergeCell ref="E65:F65"/>
    <mergeCell ref="E62:F62"/>
    <mergeCell ref="I62:J62"/>
    <mergeCell ref="K62:L62"/>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A393:C393"/>
    <mergeCell ref="I393:K393"/>
    <mergeCell ref="A78:C78"/>
    <mergeCell ref="I78:K78"/>
    <mergeCell ref="A102:C102"/>
    <mergeCell ref="I102:K102"/>
    <mergeCell ref="A103:C103"/>
    <mergeCell ref="I103:K103"/>
    <mergeCell ref="A100:C100"/>
    <mergeCell ref="I100:K100"/>
    <mergeCell ref="A101:C101"/>
    <mergeCell ref="I101:K101"/>
    <mergeCell ref="A79:F79"/>
    <mergeCell ref="I79:N79"/>
    <mergeCell ref="A76:C76"/>
    <mergeCell ref="I76:K76"/>
    <mergeCell ref="A80:F80"/>
    <mergeCell ref="A95:C95"/>
    <mergeCell ref="I95:K95"/>
    <mergeCell ref="A96:C96"/>
    <mergeCell ref="M385:O385"/>
    <mergeCell ref="B386:C386"/>
    <mergeCell ref="I125:K125"/>
    <mergeCell ref="I120:K120"/>
    <mergeCell ref="A121:C121"/>
    <mergeCell ref="I121:K121"/>
    <mergeCell ref="I80:N80"/>
    <mergeCell ref="C139:D139"/>
    <mergeCell ref="E139:F139"/>
    <mergeCell ref="I139:J139"/>
    <mergeCell ref="K139:L139"/>
    <mergeCell ref="M139:N139"/>
    <mergeCell ref="A395:C395"/>
    <mergeCell ref="I395:K395"/>
    <mergeCell ref="A396:C396"/>
    <mergeCell ref="I396:K396"/>
    <mergeCell ref="L61:M61"/>
    <mergeCell ref="M62:N62"/>
    <mergeCell ref="A133:B133"/>
    <mergeCell ref="I85:J85"/>
    <mergeCell ref="K85:L85"/>
    <mergeCell ref="M85:O85"/>
    <mergeCell ref="A92:C92"/>
    <mergeCell ref="I92:K92"/>
    <mergeCell ref="A93:C93"/>
    <mergeCell ref="I93:K93"/>
    <mergeCell ref="A89:B89"/>
    <mergeCell ref="C89:D89"/>
    <mergeCell ref="E89:F89"/>
    <mergeCell ref="I89:J89"/>
    <mergeCell ref="K110:L110"/>
    <mergeCell ref="M110:O110"/>
    <mergeCell ref="B111:C111"/>
    <mergeCell ref="D111:E111"/>
    <mergeCell ref="J111:K111"/>
    <mergeCell ref="L111:M111"/>
    <mergeCell ref="A112:B112"/>
    <mergeCell ref="A385:B385"/>
    <mergeCell ref="C385:D385"/>
    <mergeCell ref="A62:B62"/>
    <mergeCell ref="C62:D62"/>
    <mergeCell ref="E385:G385"/>
    <mergeCell ref="I385:J385"/>
    <mergeCell ref="K385:L385"/>
    <mergeCell ref="E114:F114"/>
    <mergeCell ref="I114:J114"/>
    <mergeCell ref="A115:B115"/>
    <mergeCell ref="C115:D115"/>
    <mergeCell ref="E115:F115"/>
    <mergeCell ref="I115:J115"/>
    <mergeCell ref="I67:K67"/>
    <mergeCell ref="I59:J59"/>
    <mergeCell ref="A59:B59"/>
    <mergeCell ref="A73:C73"/>
    <mergeCell ref="I73:K73"/>
    <mergeCell ref="A55:F55"/>
    <mergeCell ref="I55:N55"/>
    <mergeCell ref="I96:K96"/>
    <mergeCell ref="A97:C97"/>
    <mergeCell ref="A67:C67"/>
    <mergeCell ref="I105:N105"/>
    <mergeCell ref="I94:K94"/>
    <mergeCell ref="B61:C61"/>
    <mergeCell ref="D61:E61"/>
    <mergeCell ref="J61:K61"/>
    <mergeCell ref="K89:L89"/>
    <mergeCell ref="A91:G91"/>
    <mergeCell ref="I91:O91"/>
    <mergeCell ref="A56:F56"/>
    <mergeCell ref="I56:N56"/>
    <mergeCell ref="C58:G58"/>
    <mergeCell ref="K58:O58"/>
    <mergeCell ref="A58:B58"/>
    <mergeCell ref="I58:J58"/>
    <mergeCell ref="K60:L60"/>
    <mergeCell ref="A71:C71"/>
    <mergeCell ref="C33:G33"/>
    <mergeCell ref="I26:K26"/>
    <mergeCell ref="A27:C27"/>
    <mergeCell ref="I27:K27"/>
    <mergeCell ref="M40:N40"/>
    <mergeCell ref="A28:C28"/>
    <mergeCell ref="I28:K28"/>
    <mergeCell ref="I40:J40"/>
    <mergeCell ref="K40:L40"/>
    <mergeCell ref="A29:F29"/>
    <mergeCell ref="I29:N29"/>
    <mergeCell ref="A30:F30"/>
    <mergeCell ref="I30:N30"/>
    <mergeCell ref="A37:B37"/>
    <mergeCell ref="I39:J39"/>
    <mergeCell ref="K39:L39"/>
    <mergeCell ref="I33:J33"/>
    <mergeCell ref="K33:O33"/>
    <mergeCell ref="C34:G34"/>
    <mergeCell ref="K34:O34"/>
    <mergeCell ref="A35:B35"/>
    <mergeCell ref="I35:J35"/>
    <mergeCell ref="M37:N37"/>
    <mergeCell ref="E35:G35"/>
    <mergeCell ref="M35:O35"/>
    <mergeCell ref="B36:C36"/>
    <mergeCell ref="D36:E36"/>
    <mergeCell ref="J36:K36"/>
    <mergeCell ref="L36:M36"/>
    <mergeCell ref="K35:L35"/>
    <mergeCell ref="E37:F37"/>
    <mergeCell ref="A34:B34"/>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D11:E11"/>
    <mergeCell ref="M14:N14"/>
    <mergeCell ref="K15:L15"/>
    <mergeCell ref="A24:C24"/>
    <mergeCell ref="I24:K24"/>
    <mergeCell ref="A25:C25"/>
    <mergeCell ref="I25:K25"/>
    <mergeCell ref="M15:N15"/>
    <mergeCell ref="C14:D14"/>
    <mergeCell ref="A116:G116"/>
    <mergeCell ref="I116:O116"/>
    <mergeCell ref="A46:C46"/>
    <mergeCell ref="I46:K46"/>
    <mergeCell ref="A43:C43"/>
    <mergeCell ref="I43:K43"/>
    <mergeCell ref="E14:F14"/>
    <mergeCell ref="A15:B15"/>
    <mergeCell ref="C15:D15"/>
    <mergeCell ref="E15:F15"/>
    <mergeCell ref="A31:F31"/>
    <mergeCell ref="I31:N31"/>
    <mergeCell ref="I18:K18"/>
    <mergeCell ref="A19:C19"/>
    <mergeCell ref="I19:K19"/>
    <mergeCell ref="A20:C20"/>
    <mergeCell ref="I20:K20"/>
    <mergeCell ref="A41:G41"/>
    <mergeCell ref="I41:O41"/>
    <mergeCell ref="A45:C45"/>
    <mergeCell ref="I45:K45"/>
    <mergeCell ref="I38:J38"/>
    <mergeCell ref="A33:B33"/>
    <mergeCell ref="E40:F40"/>
    <mergeCell ref="A38:B38"/>
    <mergeCell ref="C37:D37"/>
    <mergeCell ref="E39:F39"/>
    <mergeCell ref="K37:L37"/>
    <mergeCell ref="A40:B40"/>
    <mergeCell ref="C40:D40"/>
    <mergeCell ref="I34:J34"/>
    <mergeCell ref="C35:D35"/>
    <mergeCell ref="A390:B390"/>
    <mergeCell ref="A403:C403"/>
    <mergeCell ref="I403:K403"/>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2:C392"/>
    <mergeCell ref="I392:K392"/>
    <mergeCell ref="M39:N39"/>
    <mergeCell ref="A39:B39"/>
    <mergeCell ref="C39:D39"/>
    <mergeCell ref="C38:D38"/>
    <mergeCell ref="K38:L38"/>
    <mergeCell ref="I37:J37"/>
    <mergeCell ref="A42:C42"/>
    <mergeCell ref="I42:K42"/>
    <mergeCell ref="A54:F54"/>
    <mergeCell ref="I54:N54"/>
    <mergeCell ref="A47:C47"/>
    <mergeCell ref="A44:C44"/>
    <mergeCell ref="I44:K44"/>
    <mergeCell ref="A49:C49"/>
    <mergeCell ref="I47:K47"/>
    <mergeCell ref="A48:C48"/>
    <mergeCell ref="I48:K48"/>
    <mergeCell ref="I49:K49"/>
    <mergeCell ref="A50:C50"/>
    <mergeCell ref="I50:K50"/>
    <mergeCell ref="A52:C52"/>
    <mergeCell ref="I52:K52"/>
    <mergeCell ref="A53:C53"/>
    <mergeCell ref="I53:K53"/>
    <mergeCell ref="A51:C51"/>
    <mergeCell ref="I51:K51"/>
    <mergeCell ref="I110:J110"/>
    <mergeCell ref="A106:F106"/>
    <mergeCell ref="I106:N106"/>
    <mergeCell ref="A98:C98"/>
    <mergeCell ref="I98:K98"/>
    <mergeCell ref="A99:C99"/>
    <mergeCell ref="I99:K99"/>
    <mergeCell ref="I65:J65"/>
    <mergeCell ref="K65:L65"/>
    <mergeCell ref="M65:N65"/>
    <mergeCell ref="A66:G66"/>
    <mergeCell ref="I66:O66"/>
    <mergeCell ref="A64:B64"/>
    <mergeCell ref="C64:D64"/>
    <mergeCell ref="E64:F64"/>
    <mergeCell ref="A83:B83"/>
    <mergeCell ref="C83:G83"/>
    <mergeCell ref="I83:J83"/>
    <mergeCell ref="K83:O83"/>
    <mergeCell ref="A77:C77"/>
    <mergeCell ref="I77:K77"/>
    <mergeCell ref="A74:C74"/>
    <mergeCell ref="I74:K74"/>
    <mergeCell ref="A72:C72"/>
    <mergeCell ref="A94:C94"/>
    <mergeCell ref="I71:K71"/>
    <mergeCell ref="A85:B85"/>
    <mergeCell ref="C85:D85"/>
    <mergeCell ref="E85:G85"/>
    <mergeCell ref="K133:O133"/>
    <mergeCell ref="A128:C128"/>
    <mergeCell ref="I128:K128"/>
    <mergeCell ref="A129:F129"/>
    <mergeCell ref="A87:B87"/>
    <mergeCell ref="C87:D87"/>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29:N129"/>
    <mergeCell ref="C110:D110"/>
    <mergeCell ref="E110:G110"/>
    <mergeCell ref="I126:K126"/>
    <mergeCell ref="A388:B388"/>
    <mergeCell ref="C388:D388"/>
    <mergeCell ref="I388:J388"/>
    <mergeCell ref="K388:L388"/>
    <mergeCell ref="A389:B389"/>
    <mergeCell ref="C389:D389"/>
    <mergeCell ref="E389:F389"/>
    <mergeCell ref="I389:J389"/>
    <mergeCell ref="K389:L389"/>
    <mergeCell ref="M389:N389"/>
    <mergeCell ref="K115:L115"/>
    <mergeCell ref="M115:N115"/>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P1:P2"/>
    <mergeCell ref="A130:F130"/>
    <mergeCell ref="A127:C127"/>
    <mergeCell ref="I127:K127"/>
    <mergeCell ref="I135:J135"/>
    <mergeCell ref="K135:L135"/>
    <mergeCell ref="M387:N387"/>
    <mergeCell ref="A134:B134"/>
    <mergeCell ref="A124:C124"/>
    <mergeCell ref="I124:K124"/>
    <mergeCell ref="A125:C125"/>
    <mergeCell ref="A126:C126"/>
    <mergeCell ref="I383:J383"/>
    <mergeCell ref="K383:O383"/>
    <mergeCell ref="I130:N130"/>
    <mergeCell ref="A131:F131"/>
    <mergeCell ref="I131:N131"/>
    <mergeCell ref="A383:B383"/>
    <mergeCell ref="C383:G383"/>
    <mergeCell ref="D386:E386"/>
    <mergeCell ref="J386:K386"/>
    <mergeCell ref="L386:M386"/>
    <mergeCell ref="A387:B387"/>
    <mergeCell ref="C387:D387"/>
    <mergeCell ref="E387:F387"/>
    <mergeCell ref="I387:J387"/>
    <mergeCell ref="K387:L387"/>
    <mergeCell ref="A384:B384"/>
    <mergeCell ref="C384:G384"/>
    <mergeCell ref="I384:J384"/>
    <mergeCell ref="K384:O384"/>
    <mergeCell ref="M135:O135"/>
  </mergeCells>
  <phoneticPr fontId="8"/>
  <conditionalFormatting sqref="F18 A18:B27">
    <cfRule type="expression" dxfId="34" priority="64" stopIfTrue="1">
      <formula>#REF!=TRUE</formula>
    </cfRule>
  </conditionalFormatting>
  <conditionalFormatting sqref="N18 I18:J27">
    <cfRule type="expression" dxfId="33" priority="43" stopIfTrue="1">
      <formula>#REF!=TRUE</formula>
    </cfRule>
  </conditionalFormatting>
  <conditionalFormatting sqref="F43 A43:B52">
    <cfRule type="expression" dxfId="32" priority="30" stopIfTrue="1">
      <formula>#REF!=TRUE</formula>
    </cfRule>
  </conditionalFormatting>
  <conditionalFormatting sqref="N43 I43:J52">
    <cfRule type="expression" dxfId="31" priority="29" stopIfTrue="1">
      <formula>#REF!=TRUE</formula>
    </cfRule>
  </conditionalFormatting>
  <conditionalFormatting sqref="F68 A68:B77">
    <cfRule type="expression" dxfId="30" priority="28" stopIfTrue="1">
      <formula>#REF!=TRUE</formula>
    </cfRule>
  </conditionalFormatting>
  <conditionalFormatting sqref="N68 I68:J77">
    <cfRule type="expression" dxfId="29" priority="27" stopIfTrue="1">
      <formula>#REF!=TRUE</formula>
    </cfRule>
  </conditionalFormatting>
  <conditionalFormatting sqref="F93 A93:B102">
    <cfRule type="expression" dxfId="28" priority="26" stopIfTrue="1">
      <formula>#REF!=TRUE</formula>
    </cfRule>
  </conditionalFormatting>
  <conditionalFormatting sqref="N93 I93:J102">
    <cfRule type="expression" dxfId="27" priority="25" stopIfTrue="1">
      <formula>#REF!=TRUE</formula>
    </cfRule>
  </conditionalFormatting>
  <conditionalFormatting sqref="F118 A118:B127">
    <cfRule type="expression" dxfId="26" priority="24" stopIfTrue="1">
      <formula>#REF!=TRUE</formula>
    </cfRule>
  </conditionalFormatting>
  <conditionalFormatting sqref="N118 I118:J127">
    <cfRule type="expression" dxfId="25" priority="23" stopIfTrue="1">
      <formula>#REF!=TRUE</formula>
    </cfRule>
  </conditionalFormatting>
  <conditionalFormatting sqref="F393 A393:B402">
    <cfRule type="expression" dxfId="24" priority="22" stopIfTrue="1">
      <formula>#REF!=TRUE</formula>
    </cfRule>
  </conditionalFormatting>
  <conditionalFormatting sqref="N393 I393:J402">
    <cfRule type="expression" dxfId="23" priority="21" stopIfTrue="1">
      <formula>#REF!=TRUE</formula>
    </cfRule>
  </conditionalFormatting>
  <conditionalFormatting sqref="F143 A143:B152">
    <cfRule type="expression" dxfId="22" priority="20" stopIfTrue="1">
      <formula>#REF!=TRUE</formula>
    </cfRule>
  </conditionalFormatting>
  <conditionalFormatting sqref="N143 I143:J152">
    <cfRule type="expression" dxfId="21" priority="19" stopIfTrue="1">
      <formula>#REF!=TRUE</formula>
    </cfRule>
  </conditionalFormatting>
  <conditionalFormatting sqref="F368 A368:B377">
    <cfRule type="expression" dxfId="20" priority="18" stopIfTrue="1">
      <formula>#REF!=TRUE</formula>
    </cfRule>
  </conditionalFormatting>
  <conditionalFormatting sqref="N368 I368:J377">
    <cfRule type="expression" dxfId="19" priority="17" stopIfTrue="1">
      <formula>#REF!=TRUE</formula>
    </cfRule>
  </conditionalFormatting>
  <conditionalFormatting sqref="F343 A343:B352">
    <cfRule type="expression" dxfId="18" priority="16" stopIfTrue="1">
      <formula>#REF!=TRUE</formula>
    </cfRule>
  </conditionalFormatting>
  <conditionalFormatting sqref="N343 I343:J352">
    <cfRule type="expression" dxfId="17" priority="15" stopIfTrue="1">
      <formula>#REF!=TRUE</formula>
    </cfRule>
  </conditionalFormatting>
  <conditionalFormatting sqref="F318 A318:B327">
    <cfRule type="expression" dxfId="16" priority="14" stopIfTrue="1">
      <formula>#REF!=TRUE</formula>
    </cfRule>
  </conditionalFormatting>
  <conditionalFormatting sqref="N318 I318:J327">
    <cfRule type="expression" dxfId="15" priority="13" stopIfTrue="1">
      <formula>#REF!=TRUE</formula>
    </cfRule>
  </conditionalFormatting>
  <conditionalFormatting sqref="F293 A293:B302">
    <cfRule type="expression" dxfId="14" priority="12" stopIfTrue="1">
      <formula>#REF!=TRUE</formula>
    </cfRule>
  </conditionalFormatting>
  <conditionalFormatting sqref="N293 I293:J302">
    <cfRule type="expression" dxfId="13" priority="11" stopIfTrue="1">
      <formula>#REF!=TRUE</formula>
    </cfRule>
  </conditionalFormatting>
  <conditionalFormatting sqref="F268 A268:B277">
    <cfRule type="expression" dxfId="12" priority="10" stopIfTrue="1">
      <formula>#REF!=TRUE</formula>
    </cfRule>
  </conditionalFormatting>
  <conditionalFormatting sqref="N268 I268:J277">
    <cfRule type="expression" dxfId="11" priority="9" stopIfTrue="1">
      <formula>#REF!=TRUE</formula>
    </cfRule>
  </conditionalFormatting>
  <conditionalFormatting sqref="F243 A243:B252">
    <cfRule type="expression" dxfId="10" priority="8" stopIfTrue="1">
      <formula>#REF!=TRUE</formula>
    </cfRule>
  </conditionalFormatting>
  <conditionalFormatting sqref="N243 I243:J252">
    <cfRule type="expression" dxfId="9" priority="7" stopIfTrue="1">
      <formula>#REF!=TRUE</formula>
    </cfRule>
  </conditionalFormatting>
  <conditionalFormatting sqref="F218 A218:B227">
    <cfRule type="expression" dxfId="8" priority="6" stopIfTrue="1">
      <formula>#REF!=TRUE</formula>
    </cfRule>
  </conditionalFormatting>
  <conditionalFormatting sqref="N218 I218:J227">
    <cfRule type="expression" dxfId="7" priority="5" stopIfTrue="1">
      <formula>#REF!=TRUE</formula>
    </cfRule>
  </conditionalFormatting>
  <conditionalFormatting sqref="F193 A193:B202">
    <cfRule type="expression" dxfId="6" priority="4" stopIfTrue="1">
      <formula>#REF!=TRUE</formula>
    </cfRule>
  </conditionalFormatting>
  <conditionalFormatting sqref="N193 I193:J202">
    <cfRule type="expression" dxfId="5" priority="3" stopIfTrue="1">
      <formula>#REF!=TRUE</formula>
    </cfRule>
  </conditionalFormatting>
  <conditionalFormatting sqref="F168 A168:B177">
    <cfRule type="expression" dxfId="4" priority="2" stopIfTrue="1">
      <formula>#REF!=TRUE</formula>
    </cfRule>
  </conditionalFormatting>
  <conditionalFormatting sqref="N168 I168:J177">
    <cfRule type="expression" dxfId="3"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A00-000001000000}"/>
  </dataValidations>
  <printOptions horizontalCentered="1"/>
  <pageMargins left="0.78740157480314965" right="0.78740157480314965" top="0.59055118110236215" bottom="0.78740157480314965" header="0.59055118110236215" footer="0"/>
  <pageSetup paperSize="9" scale="60" orientation="portrait" r:id="rId2"/>
  <headerFooter scaleWithDoc="0">
    <oddFooter>&amp;R&amp;"ＭＳ ゴシック,標準"&amp;12整理番号：（事務局記入欄）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U257"/>
  <sheetViews>
    <sheetView view="pageBreakPreview" zoomScale="70" zoomScaleNormal="40" zoomScaleSheetLayoutView="70" zoomScalePageLayoutView="30" workbookViewId="0">
      <pane ySplit="25" topLeftCell="A26" activePane="bottomLeft" state="frozen"/>
      <selection activeCell="E49" sqref="E49"/>
      <selection pane="bottomLeft" activeCell="D27" sqref="D27"/>
    </sheetView>
  </sheetViews>
  <sheetFormatPr defaultColWidth="9" defaultRowHeight="24.95" customHeight="1"/>
  <cols>
    <col min="1" max="1" width="5.75" style="6" bestFit="1" customWidth="1"/>
    <col min="2" max="2" width="5" style="6" customWidth="1"/>
    <col min="3" max="3" width="3.625" style="6" customWidth="1"/>
    <col min="4" max="4" width="20.625" style="414" customWidth="1"/>
    <col min="5" max="5" width="54.625" style="6" customWidth="1"/>
    <col min="6" max="6" width="16.625" style="364" customWidth="1"/>
    <col min="7" max="7" width="9.75" style="364" customWidth="1"/>
    <col min="8" max="8" width="5.625" style="366" customWidth="1"/>
    <col min="9" max="9" width="9.75" style="364" customWidth="1"/>
    <col min="10" max="10" width="5.625" style="366" customWidth="1"/>
    <col min="11" max="11" width="9.75" style="365" customWidth="1"/>
    <col min="12" max="12" width="16.625" style="366" customWidth="1"/>
    <col min="13" max="13" width="16.625" style="335" customWidth="1"/>
    <col min="14" max="14" width="9" style="6"/>
    <col min="15" max="29" width="9" style="6" customWidth="1"/>
    <col min="30" max="16384" width="9" style="6"/>
  </cols>
  <sheetData>
    <row r="1" spans="1:20" s="17" customFormat="1" ht="29.25" customHeight="1">
      <c r="B1" s="326" t="s">
        <v>504</v>
      </c>
      <c r="C1" s="18"/>
      <c r="F1" s="19"/>
      <c r="G1" s="19"/>
      <c r="H1" s="54"/>
    </row>
    <row r="2" spans="1:20" s="17" customFormat="1" ht="7.5" customHeight="1">
      <c r="B2" s="18"/>
      <c r="C2" s="18"/>
      <c r="F2" s="19"/>
      <c r="G2" s="19"/>
      <c r="H2" s="54"/>
    </row>
    <row r="3" spans="1:20" s="17" customFormat="1" ht="35.1" customHeight="1" thickBot="1">
      <c r="B3" s="18"/>
      <c r="C3" s="18"/>
      <c r="D3" s="79" t="s">
        <v>383</v>
      </c>
      <c r="E3" s="418" t="str">
        <f>IF(総表!C15="","自動入力",総表!C15)</f>
        <v>自動入力</v>
      </c>
      <c r="F3" s="327" t="s">
        <v>384</v>
      </c>
      <c r="G3" s="926" t="str">
        <f>IF(総表!C23="","自動入力",総表!C23)</f>
        <v>自動入力</v>
      </c>
      <c r="H3" s="771"/>
      <c r="I3" s="771"/>
      <c r="J3" s="771"/>
      <c r="K3" s="771"/>
      <c r="L3" s="771"/>
      <c r="M3" s="771"/>
      <c r="N3" s="762" t="s">
        <v>472</v>
      </c>
      <c r="O3" s="762"/>
      <c r="P3" s="762"/>
      <c r="Q3" s="762"/>
      <c r="R3" s="762"/>
      <c r="S3" s="762"/>
      <c r="T3" s="762"/>
    </row>
    <row r="4" spans="1:20" s="17" customFormat="1" ht="7.5" customHeight="1">
      <c r="B4" s="18"/>
      <c r="C4" s="18"/>
      <c r="F4" s="19"/>
      <c r="G4" s="19"/>
      <c r="H4" s="54"/>
      <c r="N4" s="762"/>
      <c r="O4" s="762"/>
      <c r="P4" s="762"/>
      <c r="Q4" s="762"/>
      <c r="R4" s="762"/>
      <c r="S4" s="762"/>
      <c r="T4" s="762"/>
    </row>
    <row r="5" spans="1:20" s="17" customFormat="1" ht="18" customHeight="1" thickBot="1">
      <c r="A5" s="220"/>
      <c r="F5" s="328" t="s">
        <v>499</v>
      </c>
      <c r="G5" s="19"/>
      <c r="H5" s="54"/>
    </row>
    <row r="6" spans="1:20" ht="20.100000000000001" customHeight="1">
      <c r="A6" s="17"/>
      <c r="B6" s="329" t="s">
        <v>379</v>
      </c>
      <c r="C6" s="330"/>
      <c r="D6" s="330"/>
      <c r="E6" s="330"/>
      <c r="F6" s="331">
        <f>SUM(F7:F17)</f>
        <v>0</v>
      </c>
      <c r="G6" s="332"/>
      <c r="H6" s="333"/>
      <c r="I6" s="332"/>
      <c r="J6" s="333"/>
      <c r="K6" s="334"/>
      <c r="L6" s="333"/>
      <c r="N6" s="218"/>
    </row>
    <row r="7" spans="1:20" ht="20.100000000000001" hidden="1" customHeight="1">
      <c r="A7" s="17"/>
      <c r="B7" s="336"/>
      <c r="C7" s="337"/>
      <c r="D7" s="338"/>
      <c r="E7" s="339" t="s">
        <v>271</v>
      </c>
      <c r="F7" s="340">
        <f>M27</f>
        <v>0</v>
      </c>
      <c r="G7" s="332"/>
      <c r="H7" s="333"/>
      <c r="I7" s="332"/>
      <c r="J7" s="333"/>
      <c r="K7" s="334"/>
      <c r="L7" s="333"/>
      <c r="N7" s="218" t="s">
        <v>293</v>
      </c>
    </row>
    <row r="8" spans="1:20" ht="20.100000000000001" hidden="1" customHeight="1">
      <c r="A8" s="17"/>
      <c r="B8" s="336"/>
      <c r="C8" s="341"/>
      <c r="D8" s="338"/>
      <c r="E8" s="342" t="s">
        <v>277</v>
      </c>
      <c r="F8" s="343">
        <f>M48</f>
        <v>0</v>
      </c>
      <c r="G8" s="332"/>
      <c r="H8" s="333"/>
      <c r="I8" s="332"/>
      <c r="J8" s="333"/>
      <c r="K8" s="334"/>
      <c r="L8" s="333"/>
      <c r="N8" s="218" t="s">
        <v>293</v>
      </c>
    </row>
    <row r="9" spans="1:20" ht="20.100000000000001" hidden="1" customHeight="1">
      <c r="A9" s="17"/>
      <c r="B9" s="336"/>
      <c r="C9" s="341"/>
      <c r="D9" s="338"/>
      <c r="E9" s="342" t="s">
        <v>279</v>
      </c>
      <c r="F9" s="343">
        <f>M69</f>
        <v>0</v>
      </c>
      <c r="G9" s="332"/>
      <c r="H9" s="333"/>
      <c r="I9" s="332"/>
      <c r="J9" s="333"/>
      <c r="K9" s="334"/>
      <c r="L9" s="333"/>
      <c r="N9" s="218" t="s">
        <v>293</v>
      </c>
    </row>
    <row r="10" spans="1:20" ht="20.100000000000001" hidden="1" customHeight="1">
      <c r="A10" s="17"/>
      <c r="B10" s="336"/>
      <c r="C10" s="341"/>
      <c r="D10" s="338"/>
      <c r="E10" s="342" t="s">
        <v>280</v>
      </c>
      <c r="F10" s="343">
        <f>M90</f>
        <v>0</v>
      </c>
      <c r="G10" s="332"/>
      <c r="H10" s="333"/>
      <c r="I10" s="332"/>
      <c r="J10" s="333"/>
      <c r="K10" s="334"/>
      <c r="L10" s="333"/>
      <c r="N10" s="218" t="s">
        <v>293</v>
      </c>
    </row>
    <row r="11" spans="1:20" ht="20.100000000000001" hidden="1" customHeight="1">
      <c r="A11" s="17"/>
      <c r="B11" s="336"/>
      <c r="C11" s="341"/>
      <c r="D11" s="338"/>
      <c r="E11" s="342" t="s">
        <v>278</v>
      </c>
      <c r="F11" s="343">
        <f>M111</f>
        <v>0</v>
      </c>
      <c r="G11" s="332"/>
      <c r="H11" s="333"/>
      <c r="I11" s="332"/>
      <c r="J11" s="333"/>
      <c r="K11" s="334"/>
      <c r="L11" s="333"/>
      <c r="N11" s="218" t="s">
        <v>293</v>
      </c>
    </row>
    <row r="12" spans="1:20" ht="20.100000000000001" hidden="1" customHeight="1">
      <c r="A12" s="17"/>
      <c r="B12" s="336"/>
      <c r="C12" s="341"/>
      <c r="D12" s="338"/>
      <c r="E12" s="342" t="s">
        <v>281</v>
      </c>
      <c r="F12" s="343">
        <f>M132</f>
        <v>0</v>
      </c>
      <c r="G12" s="332"/>
      <c r="H12" s="333"/>
      <c r="I12" s="332"/>
      <c r="J12" s="333"/>
      <c r="K12" s="334"/>
      <c r="L12" s="333"/>
      <c r="N12" s="218" t="s">
        <v>293</v>
      </c>
    </row>
    <row r="13" spans="1:20" ht="20.100000000000001" hidden="1" customHeight="1">
      <c r="A13" s="17"/>
      <c r="B13" s="336"/>
      <c r="C13" s="341"/>
      <c r="D13" s="338"/>
      <c r="E13" s="342" t="s">
        <v>282</v>
      </c>
      <c r="F13" s="343">
        <f>M153</f>
        <v>0</v>
      </c>
      <c r="G13" s="332"/>
      <c r="H13" s="333"/>
      <c r="I13" s="332"/>
      <c r="J13" s="333"/>
      <c r="K13" s="334"/>
      <c r="L13" s="333"/>
      <c r="N13" s="218" t="s">
        <v>293</v>
      </c>
    </row>
    <row r="14" spans="1:20" ht="20.100000000000001" hidden="1" customHeight="1">
      <c r="A14" s="17"/>
      <c r="B14" s="336"/>
      <c r="C14" s="341"/>
      <c r="D14" s="338"/>
      <c r="E14" s="342" t="s">
        <v>283</v>
      </c>
      <c r="F14" s="343">
        <f>M174</f>
        <v>0</v>
      </c>
      <c r="G14" s="332"/>
      <c r="H14" s="333"/>
      <c r="I14" s="332"/>
      <c r="J14" s="333"/>
      <c r="K14" s="334"/>
      <c r="L14" s="333"/>
      <c r="N14" s="218" t="s">
        <v>293</v>
      </c>
    </row>
    <row r="15" spans="1:20" ht="20.100000000000001" hidden="1" customHeight="1">
      <c r="A15" s="17"/>
      <c r="B15" s="336"/>
      <c r="C15" s="341"/>
      <c r="D15" s="338"/>
      <c r="E15" s="342" t="s">
        <v>294</v>
      </c>
      <c r="F15" s="343">
        <f>M195</f>
        <v>0</v>
      </c>
      <c r="G15" s="332"/>
      <c r="H15" s="333"/>
      <c r="I15" s="332"/>
      <c r="J15" s="333"/>
      <c r="K15" s="334"/>
      <c r="L15" s="333"/>
      <c r="N15" s="218" t="s">
        <v>293</v>
      </c>
    </row>
    <row r="16" spans="1:20" ht="20.100000000000001" hidden="1" customHeight="1">
      <c r="A16" s="17"/>
      <c r="B16" s="336"/>
      <c r="C16" s="341"/>
      <c r="D16" s="338"/>
      <c r="E16" s="342" t="s">
        <v>295</v>
      </c>
      <c r="F16" s="343">
        <f>M216</f>
        <v>0</v>
      </c>
      <c r="G16" s="332"/>
      <c r="H16" s="333"/>
      <c r="I16" s="332"/>
      <c r="J16" s="333"/>
      <c r="K16" s="334"/>
      <c r="L16" s="333"/>
      <c r="N16" s="218" t="s">
        <v>293</v>
      </c>
    </row>
    <row r="17" spans="1:21" ht="20.100000000000001" hidden="1" customHeight="1">
      <c r="A17" s="17"/>
      <c r="B17" s="336"/>
      <c r="C17" s="341"/>
      <c r="D17" s="338"/>
      <c r="E17" s="344" t="s">
        <v>296</v>
      </c>
      <c r="F17" s="345">
        <f>M237</f>
        <v>0</v>
      </c>
      <c r="G17" s="332"/>
      <c r="H17" s="333"/>
      <c r="I17" s="332"/>
      <c r="J17" s="333"/>
      <c r="K17" s="334"/>
      <c r="L17" s="333"/>
      <c r="N17" s="218" t="s">
        <v>293</v>
      </c>
    </row>
    <row r="18" spans="1:21" ht="20.100000000000001" customHeight="1">
      <c r="A18" s="17"/>
      <c r="B18" s="924" t="s">
        <v>431</v>
      </c>
      <c r="C18" s="925"/>
      <c r="D18" s="925"/>
      <c r="E18" s="925"/>
      <c r="F18" s="346">
        <f>SUM(F20:F22)</f>
        <v>0</v>
      </c>
      <c r="G18" s="347"/>
      <c r="H18" s="348"/>
      <c r="I18" s="347"/>
      <c r="J18" s="348"/>
      <c r="K18" s="349"/>
      <c r="L18" s="348"/>
      <c r="N18" s="218"/>
    </row>
    <row r="19" spans="1:21" ht="20.100000000000001" customHeight="1">
      <c r="A19" s="17"/>
      <c r="B19" s="350"/>
      <c r="C19" s="351"/>
      <c r="D19" s="352"/>
      <c r="E19" s="353" t="s">
        <v>385</v>
      </c>
      <c r="F19" s="354" t="s">
        <v>386</v>
      </c>
      <c r="G19" s="347"/>
      <c r="H19" s="348"/>
      <c r="I19" s="347"/>
      <c r="J19" s="348"/>
      <c r="K19" s="349"/>
      <c r="L19" s="348"/>
      <c r="N19" s="218"/>
    </row>
    <row r="20" spans="1:21" ht="20.100000000000001" customHeight="1">
      <c r="A20" s="17"/>
      <c r="B20" s="919"/>
      <c r="C20" s="920"/>
      <c r="D20" s="355" t="s">
        <v>272</v>
      </c>
      <c r="E20" s="415" t="s">
        <v>276</v>
      </c>
      <c r="F20" s="356">
        <f>IF(E20="要選択",0,VLOOKUP(E20,$E$7:$F$17,2,FALSE))</f>
        <v>0</v>
      </c>
      <c r="G20" s="347"/>
      <c r="H20" s="357" t="str">
        <f>IF(COUNTIF($E$20:$E$22,$E$20)&gt;1,"同じ項目が選択されています。",IF(COUNTIF($E$20:$E$22,$E$21)&gt;1,"同じ項目が選択されています。",IF(COUNTIF($E$20:$E$22,$E$22)&gt;1,"同じ項目が選択されています。","")))</f>
        <v>同じ項目が選択されています。</v>
      </c>
      <c r="I20" s="347"/>
      <c r="J20" s="348"/>
      <c r="K20" s="349"/>
      <c r="L20" s="348"/>
      <c r="N20" s="219" t="s">
        <v>275</v>
      </c>
    </row>
    <row r="21" spans="1:21" ht="20.100000000000001" customHeight="1">
      <c r="A21" s="17"/>
      <c r="B21" s="921"/>
      <c r="C21" s="920"/>
      <c r="D21" s="358" t="s">
        <v>273</v>
      </c>
      <c r="E21" s="416" t="s">
        <v>276</v>
      </c>
      <c r="F21" s="359">
        <f t="shared" ref="F21:F22" si="0">IF(E21="要選択",0,VLOOKUP(E21,$E$7:$F$17,2,FALSE))</f>
        <v>0</v>
      </c>
      <c r="G21" s="347"/>
      <c r="H21" s="357" t="str">
        <f>IF(H20="","","項目の選択を確認してください。")</f>
        <v>項目の選択を確認してください。</v>
      </c>
      <c r="I21" s="347"/>
      <c r="J21" s="348"/>
      <c r="K21" s="349"/>
      <c r="L21" s="348"/>
      <c r="N21" s="219" t="s">
        <v>275</v>
      </c>
    </row>
    <row r="22" spans="1:21" ht="20.100000000000001" customHeight="1" thickBot="1">
      <c r="A22" s="17"/>
      <c r="B22" s="922"/>
      <c r="C22" s="923"/>
      <c r="D22" s="360" t="s">
        <v>274</v>
      </c>
      <c r="E22" s="417" t="s">
        <v>276</v>
      </c>
      <c r="F22" s="361">
        <f t="shared" si="0"/>
        <v>0</v>
      </c>
      <c r="G22" s="347"/>
      <c r="H22" s="348"/>
      <c r="I22" s="347"/>
      <c r="J22" s="348"/>
      <c r="K22" s="349"/>
      <c r="L22" s="348"/>
      <c r="N22" s="219" t="s">
        <v>275</v>
      </c>
    </row>
    <row r="23" spans="1:21" ht="8.25" customHeight="1">
      <c r="A23" s="17"/>
      <c r="B23" s="240"/>
      <c r="C23" s="240"/>
      <c r="D23" s="240"/>
      <c r="E23" s="362"/>
      <c r="F23" s="347"/>
      <c r="G23" s="347"/>
      <c r="H23" s="363"/>
      <c r="J23" s="363"/>
      <c r="M23" s="367"/>
      <c r="N23" s="368"/>
    </row>
    <row r="24" spans="1:21" ht="20.100000000000001" customHeight="1" thickBot="1">
      <c r="A24" s="17"/>
      <c r="B24" s="369" t="s">
        <v>380</v>
      </c>
      <c r="C24" s="370"/>
      <c r="D24" s="240"/>
      <c r="E24" s="362"/>
      <c r="F24" s="347"/>
      <c r="G24" s="347"/>
      <c r="H24" s="363"/>
      <c r="J24" s="363"/>
      <c r="M24" s="371"/>
    </row>
    <row r="25" spans="1:21" ht="20.100000000000001" customHeight="1" thickBot="1">
      <c r="B25" s="372" t="s">
        <v>17</v>
      </c>
      <c r="C25" s="373"/>
      <c r="D25" s="374" t="s">
        <v>18</v>
      </c>
      <c r="E25" s="374" t="s">
        <v>174</v>
      </c>
      <c r="F25" s="375" t="s">
        <v>171</v>
      </c>
      <c r="G25" s="927" t="s">
        <v>222</v>
      </c>
      <c r="H25" s="928"/>
      <c r="I25" s="927" t="s">
        <v>223</v>
      </c>
      <c r="J25" s="928"/>
      <c r="K25" s="376" t="s">
        <v>172</v>
      </c>
      <c r="L25" s="375" t="s">
        <v>173</v>
      </c>
      <c r="M25" s="377" t="s">
        <v>500</v>
      </c>
    </row>
    <row r="26" spans="1:21" ht="24.95" customHeight="1">
      <c r="B26" s="378" t="str">
        <f>IF($C26=$E$20,$D$20,IF($C26=$E$21,$D$21,IF($C26=$E$22,$D$22,"")))</f>
        <v/>
      </c>
      <c r="C26" s="379" t="s">
        <v>387</v>
      </c>
      <c r="D26" s="379"/>
      <c r="E26" s="380"/>
      <c r="F26" s="381"/>
      <c r="G26" s="381"/>
      <c r="H26" s="382"/>
      <c r="I26" s="381"/>
      <c r="J26" s="382"/>
      <c r="K26" s="383"/>
      <c r="L26" s="384"/>
      <c r="M26" s="385"/>
    </row>
    <row r="27" spans="1:21" ht="19.5" customHeight="1">
      <c r="A27" s="6">
        <v>1</v>
      </c>
      <c r="B27" s="386"/>
      <c r="C27" s="387"/>
      <c r="D27" s="42"/>
      <c r="E27" s="458"/>
      <c r="F27" s="43"/>
      <c r="G27" s="55"/>
      <c r="H27" s="44"/>
      <c r="I27" s="55"/>
      <c r="J27" s="44"/>
      <c r="K27" s="58"/>
      <c r="L27" s="388" t="str">
        <f>IF(ISNUMBER(F27),(ROUND(PRODUCT(F27,G27,I27,K27),0)),"")</f>
        <v/>
      </c>
      <c r="M27" s="389">
        <f>ROUNDDOWN((SUM(L27:L46)),0)</f>
        <v>0</v>
      </c>
      <c r="N27" s="918" t="s">
        <v>474</v>
      </c>
      <c r="O27" s="588"/>
      <c r="P27" s="588"/>
      <c r="Q27" s="588"/>
      <c r="R27" s="588"/>
      <c r="S27" s="588"/>
      <c r="T27" s="588"/>
      <c r="U27" s="588"/>
    </row>
    <row r="28" spans="1:21" ht="20.100000000000001" customHeight="1">
      <c r="A28" s="6">
        <v>2</v>
      </c>
      <c r="B28" s="386"/>
      <c r="C28" s="387"/>
      <c r="D28" s="45"/>
      <c r="E28" s="459"/>
      <c r="F28" s="46"/>
      <c r="G28" s="56"/>
      <c r="H28" s="47"/>
      <c r="I28" s="56"/>
      <c r="J28" s="47"/>
      <c r="K28" s="59"/>
      <c r="L28" s="390" t="str">
        <f t="shared" ref="L28:L46" si="1">IF(ISNUMBER(F28),(ROUND(PRODUCT(F28,G28,I28,K28),0)),"")</f>
        <v/>
      </c>
      <c r="M28" s="391"/>
      <c r="N28" s="918"/>
      <c r="O28" s="588"/>
      <c r="P28" s="588"/>
      <c r="Q28" s="588"/>
      <c r="R28" s="588"/>
      <c r="S28" s="588"/>
      <c r="T28" s="588"/>
      <c r="U28" s="588"/>
    </row>
    <row r="29" spans="1:21" ht="20.100000000000001" customHeight="1">
      <c r="A29" s="6">
        <v>3</v>
      </c>
      <c r="B29" s="386"/>
      <c r="C29" s="387"/>
      <c r="D29" s="45"/>
      <c r="E29" s="459"/>
      <c r="F29" s="46"/>
      <c r="G29" s="56"/>
      <c r="H29" s="47"/>
      <c r="I29" s="56"/>
      <c r="J29" s="47"/>
      <c r="K29" s="59"/>
      <c r="L29" s="390" t="str">
        <f t="shared" si="1"/>
        <v/>
      </c>
      <c r="M29" s="391"/>
      <c r="N29" s="918"/>
      <c r="O29" s="588"/>
      <c r="P29" s="588"/>
      <c r="Q29" s="588"/>
      <c r="R29" s="588"/>
      <c r="S29" s="588"/>
      <c r="T29" s="588"/>
      <c r="U29" s="588"/>
    </row>
    <row r="30" spans="1:21" ht="20.100000000000001" customHeight="1">
      <c r="A30" s="6">
        <v>4</v>
      </c>
      <c r="B30" s="386"/>
      <c r="C30" s="387"/>
      <c r="D30" s="45"/>
      <c r="E30" s="459"/>
      <c r="F30" s="46"/>
      <c r="G30" s="56"/>
      <c r="H30" s="47"/>
      <c r="I30" s="56"/>
      <c r="J30" s="47"/>
      <c r="K30" s="59"/>
      <c r="L30" s="390" t="str">
        <f t="shared" si="1"/>
        <v/>
      </c>
      <c r="M30" s="391"/>
      <c r="N30" s="918"/>
      <c r="O30" s="588"/>
      <c r="P30" s="588"/>
      <c r="Q30" s="588"/>
      <c r="R30" s="588"/>
      <c r="S30" s="588"/>
      <c r="T30" s="588"/>
      <c r="U30" s="588"/>
    </row>
    <row r="31" spans="1:21" ht="20.100000000000001" customHeight="1">
      <c r="A31" s="6">
        <v>5</v>
      </c>
      <c r="B31" s="386"/>
      <c r="C31" s="387"/>
      <c r="D31" s="45"/>
      <c r="E31" s="459"/>
      <c r="F31" s="46"/>
      <c r="G31" s="56"/>
      <c r="H31" s="47"/>
      <c r="I31" s="56"/>
      <c r="J31" s="47"/>
      <c r="K31" s="59"/>
      <c r="L31" s="390" t="str">
        <f t="shared" si="1"/>
        <v/>
      </c>
      <c r="M31" s="391"/>
      <c r="N31" s="918"/>
      <c r="O31" s="588"/>
      <c r="P31" s="588"/>
      <c r="Q31" s="588"/>
      <c r="R31" s="588"/>
      <c r="S31" s="588"/>
      <c r="T31" s="588"/>
      <c r="U31" s="588"/>
    </row>
    <row r="32" spans="1:21" ht="20.100000000000001" customHeight="1">
      <c r="A32" s="6">
        <v>6</v>
      </c>
      <c r="B32" s="386"/>
      <c r="C32" s="387"/>
      <c r="D32" s="45"/>
      <c r="E32" s="459"/>
      <c r="F32" s="46"/>
      <c r="G32" s="56"/>
      <c r="H32" s="47"/>
      <c r="I32" s="56"/>
      <c r="J32" s="47"/>
      <c r="K32" s="59"/>
      <c r="L32" s="390" t="str">
        <f t="shared" si="1"/>
        <v/>
      </c>
      <c r="M32" s="391"/>
    </row>
    <row r="33" spans="1:13" ht="20.100000000000001" customHeight="1">
      <c r="A33" s="6">
        <v>7</v>
      </c>
      <c r="B33" s="386"/>
      <c r="C33" s="387"/>
      <c r="D33" s="45"/>
      <c r="E33" s="459"/>
      <c r="F33" s="46"/>
      <c r="G33" s="56"/>
      <c r="H33" s="47"/>
      <c r="I33" s="56"/>
      <c r="J33" s="47"/>
      <c r="K33" s="59"/>
      <c r="L33" s="390" t="str">
        <f t="shared" si="1"/>
        <v/>
      </c>
      <c r="M33" s="391"/>
    </row>
    <row r="34" spans="1:13" ht="20.100000000000001" customHeight="1">
      <c r="A34" s="6">
        <v>8</v>
      </c>
      <c r="B34" s="386"/>
      <c r="C34" s="387"/>
      <c r="D34" s="45"/>
      <c r="E34" s="459"/>
      <c r="F34" s="46"/>
      <c r="G34" s="56"/>
      <c r="H34" s="47"/>
      <c r="I34" s="56"/>
      <c r="J34" s="47"/>
      <c r="K34" s="59"/>
      <c r="L34" s="390" t="str">
        <f t="shared" si="1"/>
        <v/>
      </c>
      <c r="M34" s="391"/>
    </row>
    <row r="35" spans="1:13" ht="20.100000000000001" customHeight="1">
      <c r="A35" s="6">
        <v>9</v>
      </c>
      <c r="B35" s="386"/>
      <c r="C35" s="387"/>
      <c r="D35" s="45"/>
      <c r="E35" s="459"/>
      <c r="F35" s="46"/>
      <c r="G35" s="56"/>
      <c r="H35" s="47"/>
      <c r="I35" s="56"/>
      <c r="J35" s="47"/>
      <c r="K35" s="59"/>
      <c r="L35" s="390" t="str">
        <f t="shared" si="1"/>
        <v/>
      </c>
      <c r="M35" s="391"/>
    </row>
    <row r="36" spans="1:13" ht="20.100000000000001" customHeight="1">
      <c r="A36" s="6">
        <v>10</v>
      </c>
      <c r="B36" s="386"/>
      <c r="C36" s="387"/>
      <c r="D36" s="45"/>
      <c r="E36" s="459"/>
      <c r="F36" s="46"/>
      <c r="G36" s="56"/>
      <c r="H36" s="47"/>
      <c r="I36" s="56"/>
      <c r="J36" s="47"/>
      <c r="K36" s="59"/>
      <c r="L36" s="390" t="str">
        <f t="shared" si="1"/>
        <v/>
      </c>
      <c r="M36" s="391"/>
    </row>
    <row r="37" spans="1:13" ht="20.100000000000001" customHeight="1">
      <c r="A37" s="6">
        <v>11</v>
      </c>
      <c r="B37" s="386"/>
      <c r="C37" s="387"/>
      <c r="D37" s="45"/>
      <c r="E37" s="459"/>
      <c r="F37" s="46"/>
      <c r="G37" s="56"/>
      <c r="H37" s="47"/>
      <c r="I37" s="56"/>
      <c r="J37" s="47"/>
      <c r="K37" s="59"/>
      <c r="L37" s="390" t="str">
        <f t="shared" si="1"/>
        <v/>
      </c>
      <c r="M37" s="391"/>
    </row>
    <row r="38" spans="1:13" ht="20.100000000000001" customHeight="1">
      <c r="A38" s="6">
        <v>12</v>
      </c>
      <c r="B38" s="386"/>
      <c r="C38" s="387"/>
      <c r="D38" s="45"/>
      <c r="E38" s="459"/>
      <c r="F38" s="46"/>
      <c r="G38" s="56"/>
      <c r="H38" s="47"/>
      <c r="I38" s="56"/>
      <c r="J38" s="47"/>
      <c r="K38" s="59"/>
      <c r="L38" s="390" t="str">
        <f t="shared" si="1"/>
        <v/>
      </c>
      <c r="M38" s="391"/>
    </row>
    <row r="39" spans="1:13" ht="20.100000000000001" customHeight="1">
      <c r="A39" s="6">
        <v>13</v>
      </c>
      <c r="B39" s="386"/>
      <c r="C39" s="387"/>
      <c r="D39" s="45"/>
      <c r="E39" s="459"/>
      <c r="F39" s="46"/>
      <c r="G39" s="56"/>
      <c r="H39" s="47"/>
      <c r="I39" s="56"/>
      <c r="J39" s="47"/>
      <c r="K39" s="59"/>
      <c r="L39" s="390" t="str">
        <f t="shared" si="1"/>
        <v/>
      </c>
      <c r="M39" s="391"/>
    </row>
    <row r="40" spans="1:13" ht="20.100000000000001" customHeight="1">
      <c r="A40" s="6">
        <v>14</v>
      </c>
      <c r="B40" s="386"/>
      <c r="C40" s="387"/>
      <c r="D40" s="45"/>
      <c r="E40" s="459"/>
      <c r="F40" s="46"/>
      <c r="G40" s="56"/>
      <c r="H40" s="47"/>
      <c r="I40" s="56"/>
      <c r="J40" s="47"/>
      <c r="K40" s="59"/>
      <c r="L40" s="390" t="str">
        <f t="shared" si="1"/>
        <v/>
      </c>
      <c r="M40" s="391"/>
    </row>
    <row r="41" spans="1:13" ht="20.100000000000001" customHeight="1">
      <c r="A41" s="6">
        <v>15</v>
      </c>
      <c r="B41" s="386"/>
      <c r="C41" s="387"/>
      <c r="D41" s="45"/>
      <c r="E41" s="459"/>
      <c r="F41" s="46"/>
      <c r="G41" s="56"/>
      <c r="H41" s="47"/>
      <c r="I41" s="56"/>
      <c r="J41" s="47"/>
      <c r="K41" s="59"/>
      <c r="L41" s="390" t="str">
        <f t="shared" si="1"/>
        <v/>
      </c>
      <c r="M41" s="391"/>
    </row>
    <row r="42" spans="1:13" ht="20.100000000000001" customHeight="1">
      <c r="A42" s="6">
        <v>16</v>
      </c>
      <c r="B42" s="386"/>
      <c r="C42" s="387"/>
      <c r="D42" s="45"/>
      <c r="E42" s="459"/>
      <c r="F42" s="46"/>
      <c r="G42" s="56"/>
      <c r="H42" s="47"/>
      <c r="I42" s="56"/>
      <c r="J42" s="47"/>
      <c r="K42" s="59"/>
      <c r="L42" s="390" t="str">
        <f t="shared" si="1"/>
        <v/>
      </c>
      <c r="M42" s="391"/>
    </row>
    <row r="43" spans="1:13" ht="20.100000000000001" customHeight="1">
      <c r="A43" s="6">
        <v>17</v>
      </c>
      <c r="B43" s="386"/>
      <c r="C43" s="387"/>
      <c r="D43" s="45"/>
      <c r="E43" s="459"/>
      <c r="F43" s="46"/>
      <c r="G43" s="56"/>
      <c r="H43" s="47"/>
      <c r="I43" s="56"/>
      <c r="J43" s="47"/>
      <c r="K43" s="59"/>
      <c r="L43" s="390" t="str">
        <f t="shared" si="1"/>
        <v/>
      </c>
      <c r="M43" s="391"/>
    </row>
    <row r="44" spans="1:13" ht="20.100000000000001" customHeight="1">
      <c r="A44" s="6">
        <v>18</v>
      </c>
      <c r="B44" s="386"/>
      <c r="C44" s="387"/>
      <c r="D44" s="45"/>
      <c r="E44" s="459"/>
      <c r="F44" s="46"/>
      <c r="G44" s="56"/>
      <c r="H44" s="47"/>
      <c r="I44" s="56"/>
      <c r="J44" s="47"/>
      <c r="K44" s="59"/>
      <c r="L44" s="390" t="str">
        <f t="shared" si="1"/>
        <v/>
      </c>
      <c r="M44" s="391"/>
    </row>
    <row r="45" spans="1:13" ht="20.100000000000001" customHeight="1">
      <c r="A45" s="6">
        <v>19</v>
      </c>
      <c r="B45" s="386"/>
      <c r="C45" s="387"/>
      <c r="D45" s="45"/>
      <c r="E45" s="459"/>
      <c r="F45" s="46"/>
      <c r="G45" s="56"/>
      <c r="H45" s="47"/>
      <c r="I45" s="56"/>
      <c r="J45" s="47"/>
      <c r="K45" s="59"/>
      <c r="L45" s="390" t="str">
        <f t="shared" si="1"/>
        <v/>
      </c>
      <c r="M45" s="391"/>
    </row>
    <row r="46" spans="1:13" ht="20.100000000000001" customHeight="1">
      <c r="A46" s="6">
        <v>20</v>
      </c>
      <c r="B46" s="392"/>
      <c r="C46" s="393"/>
      <c r="D46" s="50"/>
      <c r="E46" s="460"/>
      <c r="F46" s="48"/>
      <c r="G46" s="57"/>
      <c r="H46" s="49"/>
      <c r="I46" s="57"/>
      <c r="J46" s="49"/>
      <c r="K46" s="60"/>
      <c r="L46" s="394" t="str">
        <f t="shared" si="1"/>
        <v/>
      </c>
      <c r="M46" s="395"/>
    </row>
    <row r="47" spans="1:13" ht="24.95" customHeight="1">
      <c r="B47" s="378" t="str">
        <f>IF($C47=$E$20,$D$20,IF($C47=$E$21,$D$21,IF($C47=$E$22,$D$22,"")))</f>
        <v/>
      </c>
      <c r="C47" s="379" t="s">
        <v>388</v>
      </c>
      <c r="D47" s="396"/>
      <c r="E47" s="461"/>
      <c r="F47" s="397"/>
      <c r="G47" s="397"/>
      <c r="H47" s="398"/>
      <c r="I47" s="397"/>
      <c r="J47" s="398"/>
      <c r="K47" s="399"/>
      <c r="L47" s="400"/>
      <c r="M47" s="401"/>
    </row>
    <row r="48" spans="1:13" ht="19.5" customHeight="1">
      <c r="A48" s="6">
        <v>1</v>
      </c>
      <c r="B48" s="386"/>
      <c r="C48" s="387"/>
      <c r="D48" s="42"/>
      <c r="E48" s="458"/>
      <c r="F48" s="43"/>
      <c r="G48" s="55"/>
      <c r="H48" s="44"/>
      <c r="I48" s="55"/>
      <c r="J48" s="44"/>
      <c r="K48" s="58"/>
      <c r="L48" s="388" t="str">
        <f>IF(ISNUMBER(F48),(ROUND(PRODUCT(F48,G48,I48,K48),0)),"")</f>
        <v/>
      </c>
      <c r="M48" s="389">
        <f>ROUNDDOWN((SUM(L48:L67)),0)</f>
        <v>0</v>
      </c>
    </row>
    <row r="49" spans="1:13" ht="20.100000000000001" customHeight="1">
      <c r="A49" s="6">
        <v>2</v>
      </c>
      <c r="B49" s="386"/>
      <c r="C49" s="387"/>
      <c r="D49" s="45"/>
      <c r="E49" s="459"/>
      <c r="F49" s="46"/>
      <c r="G49" s="56"/>
      <c r="H49" s="47"/>
      <c r="I49" s="56"/>
      <c r="J49" s="47"/>
      <c r="K49" s="59"/>
      <c r="L49" s="390" t="str">
        <f t="shared" ref="L49:L67" si="2">IF(ISNUMBER(F49),(ROUND(PRODUCT(F49,G49,I49,K49),0)),"")</f>
        <v/>
      </c>
      <c r="M49" s="391"/>
    </row>
    <row r="50" spans="1:13" ht="20.100000000000001" customHeight="1">
      <c r="A50" s="6">
        <v>3</v>
      </c>
      <c r="B50" s="386"/>
      <c r="C50" s="387"/>
      <c r="D50" s="45"/>
      <c r="E50" s="459"/>
      <c r="F50" s="46"/>
      <c r="G50" s="56"/>
      <c r="H50" s="47"/>
      <c r="I50" s="56"/>
      <c r="J50" s="47"/>
      <c r="K50" s="59"/>
      <c r="L50" s="390" t="str">
        <f t="shared" si="2"/>
        <v/>
      </c>
      <c r="M50" s="391"/>
    </row>
    <row r="51" spans="1:13" ht="20.100000000000001" customHeight="1">
      <c r="A51" s="6">
        <v>4</v>
      </c>
      <c r="B51" s="386"/>
      <c r="C51" s="387"/>
      <c r="D51" s="45"/>
      <c r="E51" s="459"/>
      <c r="F51" s="46"/>
      <c r="G51" s="56"/>
      <c r="H51" s="47"/>
      <c r="I51" s="56"/>
      <c r="J51" s="47"/>
      <c r="K51" s="59"/>
      <c r="L51" s="390" t="str">
        <f t="shared" si="2"/>
        <v/>
      </c>
      <c r="M51" s="391"/>
    </row>
    <row r="52" spans="1:13" ht="20.100000000000001" customHeight="1">
      <c r="A52" s="6">
        <v>5</v>
      </c>
      <c r="B52" s="386"/>
      <c r="C52" s="387"/>
      <c r="D52" s="45"/>
      <c r="E52" s="459"/>
      <c r="F52" s="46"/>
      <c r="G52" s="56"/>
      <c r="H52" s="47"/>
      <c r="I52" s="56"/>
      <c r="J52" s="47"/>
      <c r="K52" s="59"/>
      <c r="L52" s="390" t="str">
        <f t="shared" si="2"/>
        <v/>
      </c>
      <c r="M52" s="391"/>
    </row>
    <row r="53" spans="1:13" ht="20.100000000000001" customHeight="1">
      <c r="A53" s="6">
        <v>6</v>
      </c>
      <c r="B53" s="386"/>
      <c r="C53" s="387"/>
      <c r="D53" s="45"/>
      <c r="E53" s="459"/>
      <c r="F53" s="46"/>
      <c r="G53" s="56"/>
      <c r="H53" s="47"/>
      <c r="I53" s="56"/>
      <c r="J53" s="47"/>
      <c r="K53" s="59"/>
      <c r="L53" s="390" t="str">
        <f t="shared" si="2"/>
        <v/>
      </c>
      <c r="M53" s="391"/>
    </row>
    <row r="54" spans="1:13" ht="20.100000000000001" customHeight="1">
      <c r="A54" s="6">
        <v>7</v>
      </c>
      <c r="B54" s="386"/>
      <c r="C54" s="387"/>
      <c r="D54" s="45"/>
      <c r="E54" s="459"/>
      <c r="F54" s="46"/>
      <c r="G54" s="56"/>
      <c r="H54" s="47"/>
      <c r="I54" s="56"/>
      <c r="J54" s="47"/>
      <c r="K54" s="59"/>
      <c r="L54" s="390" t="str">
        <f t="shared" si="2"/>
        <v/>
      </c>
      <c r="M54" s="391"/>
    </row>
    <row r="55" spans="1:13" ht="20.100000000000001" customHeight="1">
      <c r="A55" s="6">
        <v>8</v>
      </c>
      <c r="B55" s="386"/>
      <c r="C55" s="387"/>
      <c r="D55" s="45"/>
      <c r="E55" s="459"/>
      <c r="F55" s="46"/>
      <c r="G55" s="56"/>
      <c r="H55" s="47"/>
      <c r="I55" s="56"/>
      <c r="J55" s="47"/>
      <c r="K55" s="59"/>
      <c r="L55" s="390" t="str">
        <f t="shared" si="2"/>
        <v/>
      </c>
      <c r="M55" s="391"/>
    </row>
    <row r="56" spans="1:13" ht="20.100000000000001" customHeight="1">
      <c r="A56" s="6">
        <v>9</v>
      </c>
      <c r="B56" s="386"/>
      <c r="C56" s="387"/>
      <c r="D56" s="45"/>
      <c r="E56" s="459"/>
      <c r="F56" s="46"/>
      <c r="G56" s="56"/>
      <c r="H56" s="47"/>
      <c r="I56" s="56"/>
      <c r="J56" s="47"/>
      <c r="K56" s="59"/>
      <c r="L56" s="390" t="str">
        <f t="shared" si="2"/>
        <v/>
      </c>
      <c r="M56" s="391"/>
    </row>
    <row r="57" spans="1:13" ht="20.100000000000001" customHeight="1">
      <c r="A57" s="6">
        <v>10</v>
      </c>
      <c r="B57" s="386"/>
      <c r="C57" s="387"/>
      <c r="D57" s="45"/>
      <c r="E57" s="459"/>
      <c r="F57" s="46"/>
      <c r="G57" s="56"/>
      <c r="H57" s="47"/>
      <c r="I57" s="56"/>
      <c r="J57" s="47"/>
      <c r="K57" s="59"/>
      <c r="L57" s="390" t="str">
        <f t="shared" si="2"/>
        <v/>
      </c>
      <c r="M57" s="391"/>
    </row>
    <row r="58" spans="1:13" ht="20.100000000000001" customHeight="1">
      <c r="A58" s="6">
        <v>11</v>
      </c>
      <c r="B58" s="386"/>
      <c r="C58" s="387"/>
      <c r="D58" s="45"/>
      <c r="E58" s="459"/>
      <c r="F58" s="46"/>
      <c r="G58" s="56"/>
      <c r="H58" s="47"/>
      <c r="I58" s="56"/>
      <c r="J58" s="47"/>
      <c r="K58" s="59"/>
      <c r="L58" s="390" t="str">
        <f t="shared" si="2"/>
        <v/>
      </c>
      <c r="M58" s="391"/>
    </row>
    <row r="59" spans="1:13" ht="20.100000000000001" customHeight="1">
      <c r="A59" s="6">
        <v>12</v>
      </c>
      <c r="B59" s="386"/>
      <c r="C59" s="387"/>
      <c r="D59" s="45"/>
      <c r="E59" s="459"/>
      <c r="F59" s="46"/>
      <c r="G59" s="56"/>
      <c r="H59" s="47"/>
      <c r="I59" s="56"/>
      <c r="J59" s="47"/>
      <c r="K59" s="59"/>
      <c r="L59" s="390" t="str">
        <f t="shared" si="2"/>
        <v/>
      </c>
      <c r="M59" s="391"/>
    </row>
    <row r="60" spans="1:13" ht="20.100000000000001" customHeight="1">
      <c r="A60" s="6">
        <v>13</v>
      </c>
      <c r="B60" s="386"/>
      <c r="C60" s="387"/>
      <c r="D60" s="45"/>
      <c r="E60" s="459"/>
      <c r="F60" s="46"/>
      <c r="G60" s="56"/>
      <c r="H60" s="47"/>
      <c r="I60" s="56"/>
      <c r="J60" s="47"/>
      <c r="K60" s="59"/>
      <c r="L60" s="390" t="str">
        <f t="shared" si="2"/>
        <v/>
      </c>
      <c r="M60" s="391"/>
    </row>
    <row r="61" spans="1:13" ht="20.100000000000001" customHeight="1">
      <c r="A61" s="6">
        <v>14</v>
      </c>
      <c r="B61" s="386"/>
      <c r="C61" s="387"/>
      <c r="D61" s="45"/>
      <c r="E61" s="459"/>
      <c r="F61" s="46"/>
      <c r="G61" s="56"/>
      <c r="H61" s="47"/>
      <c r="I61" s="56"/>
      <c r="J61" s="47"/>
      <c r="K61" s="59"/>
      <c r="L61" s="390" t="str">
        <f t="shared" si="2"/>
        <v/>
      </c>
      <c r="M61" s="391"/>
    </row>
    <row r="62" spans="1:13" ht="20.100000000000001" customHeight="1">
      <c r="A62" s="6">
        <v>15</v>
      </c>
      <c r="B62" s="386"/>
      <c r="C62" s="387"/>
      <c r="D62" s="45"/>
      <c r="E62" s="459"/>
      <c r="F62" s="46"/>
      <c r="G62" s="56"/>
      <c r="H62" s="47"/>
      <c r="I62" s="56"/>
      <c r="J62" s="47"/>
      <c r="K62" s="59"/>
      <c r="L62" s="390" t="str">
        <f t="shared" si="2"/>
        <v/>
      </c>
      <c r="M62" s="391"/>
    </row>
    <row r="63" spans="1:13" ht="20.100000000000001" customHeight="1">
      <c r="A63" s="6">
        <v>16</v>
      </c>
      <c r="B63" s="386"/>
      <c r="C63" s="387"/>
      <c r="D63" s="45"/>
      <c r="E63" s="459"/>
      <c r="F63" s="46"/>
      <c r="G63" s="56"/>
      <c r="H63" s="47"/>
      <c r="I63" s="56"/>
      <c r="J63" s="47"/>
      <c r="K63" s="59"/>
      <c r="L63" s="390" t="str">
        <f t="shared" si="2"/>
        <v/>
      </c>
      <c r="M63" s="391"/>
    </row>
    <row r="64" spans="1:13" ht="20.100000000000001" customHeight="1">
      <c r="A64" s="6">
        <v>17</v>
      </c>
      <c r="B64" s="386"/>
      <c r="C64" s="387"/>
      <c r="D64" s="45"/>
      <c r="E64" s="459"/>
      <c r="F64" s="46"/>
      <c r="G64" s="56"/>
      <c r="H64" s="47"/>
      <c r="I64" s="56"/>
      <c r="J64" s="47"/>
      <c r="K64" s="59"/>
      <c r="L64" s="390" t="str">
        <f t="shared" si="2"/>
        <v/>
      </c>
      <c r="M64" s="391"/>
    </row>
    <row r="65" spans="1:13" ht="20.100000000000001" customHeight="1">
      <c r="A65" s="6">
        <v>18</v>
      </c>
      <c r="B65" s="386"/>
      <c r="C65" s="387"/>
      <c r="D65" s="45"/>
      <c r="E65" s="459"/>
      <c r="F65" s="46"/>
      <c r="G65" s="56"/>
      <c r="H65" s="47"/>
      <c r="I65" s="56"/>
      <c r="J65" s="47"/>
      <c r="K65" s="59"/>
      <c r="L65" s="390" t="str">
        <f t="shared" si="2"/>
        <v/>
      </c>
      <c r="M65" s="391"/>
    </row>
    <row r="66" spans="1:13" ht="20.100000000000001" customHeight="1">
      <c r="A66" s="6">
        <v>19</v>
      </c>
      <c r="B66" s="386"/>
      <c r="C66" s="387"/>
      <c r="D66" s="45"/>
      <c r="E66" s="459"/>
      <c r="F66" s="46"/>
      <c r="G66" s="56"/>
      <c r="H66" s="47"/>
      <c r="I66" s="56"/>
      <c r="J66" s="47"/>
      <c r="K66" s="59"/>
      <c r="L66" s="390" t="str">
        <f t="shared" si="2"/>
        <v/>
      </c>
      <c r="M66" s="391"/>
    </row>
    <row r="67" spans="1:13" ht="20.100000000000001" customHeight="1">
      <c r="A67" s="6">
        <v>20</v>
      </c>
      <c r="B67" s="392"/>
      <c r="C67" s="393"/>
      <c r="D67" s="50"/>
      <c r="E67" s="460"/>
      <c r="F67" s="48"/>
      <c r="G67" s="57"/>
      <c r="H67" s="49"/>
      <c r="I67" s="57"/>
      <c r="J67" s="49"/>
      <c r="K67" s="60"/>
      <c r="L67" s="394" t="str">
        <f t="shared" si="2"/>
        <v/>
      </c>
      <c r="M67" s="395"/>
    </row>
    <row r="68" spans="1:13" ht="24.95" customHeight="1">
      <c r="B68" s="378" t="str">
        <f>IF($C68=$E$20,$D$20,IF($C68=$E$21,$D$21,IF($C68=$E$22,$D$22,"")))</f>
        <v/>
      </c>
      <c r="C68" s="379" t="s">
        <v>389</v>
      </c>
      <c r="D68" s="396"/>
      <c r="E68" s="461"/>
      <c r="F68" s="397"/>
      <c r="G68" s="397"/>
      <c r="H68" s="398"/>
      <c r="I68" s="397"/>
      <c r="J68" s="398"/>
      <c r="K68" s="399"/>
      <c r="L68" s="400"/>
      <c r="M68" s="401"/>
    </row>
    <row r="69" spans="1:13" ht="19.5" customHeight="1">
      <c r="A69" s="6">
        <v>1</v>
      </c>
      <c r="B69" s="386"/>
      <c r="C69" s="387"/>
      <c r="D69" s="42"/>
      <c r="E69" s="458"/>
      <c r="F69" s="43"/>
      <c r="G69" s="55"/>
      <c r="H69" s="44"/>
      <c r="I69" s="55"/>
      <c r="J69" s="44"/>
      <c r="K69" s="58"/>
      <c r="L69" s="388" t="str">
        <f>IF(ISNUMBER(F69),(ROUND(PRODUCT(F69,G69,I69,K69),0)),"")</f>
        <v/>
      </c>
      <c r="M69" s="389">
        <f>ROUNDDOWN((SUM(L69:L88)),0)</f>
        <v>0</v>
      </c>
    </row>
    <row r="70" spans="1:13" ht="20.100000000000001" customHeight="1">
      <c r="A70" s="6">
        <v>2</v>
      </c>
      <c r="B70" s="386"/>
      <c r="C70" s="387"/>
      <c r="D70" s="45"/>
      <c r="E70" s="459"/>
      <c r="F70" s="46"/>
      <c r="G70" s="56"/>
      <c r="H70" s="47"/>
      <c r="I70" s="56"/>
      <c r="J70" s="47"/>
      <c r="K70" s="59"/>
      <c r="L70" s="390" t="str">
        <f t="shared" ref="L70:L88" si="3">IF(ISNUMBER(F70),(ROUND(PRODUCT(F70,G70,I70,K70),0)),"")</f>
        <v/>
      </c>
      <c r="M70" s="391"/>
    </row>
    <row r="71" spans="1:13" ht="20.100000000000001" customHeight="1">
      <c r="A71" s="6">
        <v>3</v>
      </c>
      <c r="B71" s="386"/>
      <c r="C71" s="387"/>
      <c r="D71" s="45"/>
      <c r="E71" s="459"/>
      <c r="F71" s="46"/>
      <c r="G71" s="56"/>
      <c r="H71" s="47"/>
      <c r="I71" s="56"/>
      <c r="J71" s="47"/>
      <c r="K71" s="59"/>
      <c r="L71" s="390" t="str">
        <f t="shared" si="3"/>
        <v/>
      </c>
      <c r="M71" s="391"/>
    </row>
    <row r="72" spans="1:13" ht="20.100000000000001" customHeight="1">
      <c r="A72" s="6">
        <v>4</v>
      </c>
      <c r="B72" s="386"/>
      <c r="C72" s="387"/>
      <c r="D72" s="45"/>
      <c r="E72" s="459"/>
      <c r="F72" s="46"/>
      <c r="G72" s="56"/>
      <c r="H72" s="47"/>
      <c r="I72" s="56"/>
      <c r="J72" s="47"/>
      <c r="K72" s="59"/>
      <c r="L72" s="390" t="str">
        <f t="shared" si="3"/>
        <v/>
      </c>
      <c r="M72" s="391"/>
    </row>
    <row r="73" spans="1:13" ht="20.100000000000001" customHeight="1">
      <c r="A73" s="6">
        <v>5</v>
      </c>
      <c r="B73" s="386"/>
      <c r="C73" s="387"/>
      <c r="D73" s="45"/>
      <c r="E73" s="459"/>
      <c r="F73" s="46"/>
      <c r="G73" s="56"/>
      <c r="H73" s="47"/>
      <c r="I73" s="56"/>
      <c r="J73" s="47"/>
      <c r="K73" s="59"/>
      <c r="L73" s="390" t="str">
        <f t="shared" si="3"/>
        <v/>
      </c>
      <c r="M73" s="391"/>
    </row>
    <row r="74" spans="1:13" ht="20.100000000000001" customHeight="1">
      <c r="A74" s="6">
        <v>6</v>
      </c>
      <c r="B74" s="386"/>
      <c r="C74" s="387"/>
      <c r="D74" s="45"/>
      <c r="E74" s="459"/>
      <c r="F74" s="46"/>
      <c r="G74" s="56"/>
      <c r="H74" s="47"/>
      <c r="I74" s="56"/>
      <c r="J74" s="47"/>
      <c r="K74" s="59"/>
      <c r="L74" s="390" t="str">
        <f t="shared" si="3"/>
        <v/>
      </c>
      <c r="M74" s="391"/>
    </row>
    <row r="75" spans="1:13" ht="20.100000000000001" customHeight="1">
      <c r="A75" s="6">
        <v>7</v>
      </c>
      <c r="B75" s="386"/>
      <c r="C75" s="387"/>
      <c r="D75" s="45"/>
      <c r="E75" s="459"/>
      <c r="F75" s="46"/>
      <c r="G75" s="56"/>
      <c r="H75" s="47"/>
      <c r="I75" s="56"/>
      <c r="J75" s="47"/>
      <c r="K75" s="59"/>
      <c r="L75" s="390" t="str">
        <f t="shared" si="3"/>
        <v/>
      </c>
      <c r="M75" s="391"/>
    </row>
    <row r="76" spans="1:13" ht="20.100000000000001" customHeight="1">
      <c r="A76" s="6">
        <v>8</v>
      </c>
      <c r="B76" s="386"/>
      <c r="C76" s="387"/>
      <c r="D76" s="45"/>
      <c r="E76" s="459"/>
      <c r="F76" s="46"/>
      <c r="G76" s="56"/>
      <c r="H76" s="47"/>
      <c r="I76" s="56"/>
      <c r="J76" s="47"/>
      <c r="K76" s="59"/>
      <c r="L76" s="390" t="str">
        <f t="shared" si="3"/>
        <v/>
      </c>
      <c r="M76" s="391"/>
    </row>
    <row r="77" spans="1:13" ht="20.100000000000001" customHeight="1">
      <c r="A77" s="6">
        <v>9</v>
      </c>
      <c r="B77" s="386"/>
      <c r="C77" s="387"/>
      <c r="D77" s="45"/>
      <c r="E77" s="459"/>
      <c r="F77" s="46"/>
      <c r="G77" s="56"/>
      <c r="H77" s="47"/>
      <c r="I77" s="56"/>
      <c r="J77" s="47"/>
      <c r="K77" s="59"/>
      <c r="L77" s="390" t="str">
        <f t="shared" si="3"/>
        <v/>
      </c>
      <c r="M77" s="391"/>
    </row>
    <row r="78" spans="1:13" ht="20.100000000000001" customHeight="1">
      <c r="A78" s="6">
        <v>10</v>
      </c>
      <c r="B78" s="386"/>
      <c r="C78" s="387"/>
      <c r="D78" s="45"/>
      <c r="E78" s="459"/>
      <c r="F78" s="46"/>
      <c r="G78" s="56"/>
      <c r="H78" s="47"/>
      <c r="I78" s="56"/>
      <c r="J78" s="47"/>
      <c r="K78" s="59"/>
      <c r="L78" s="390" t="str">
        <f t="shared" si="3"/>
        <v/>
      </c>
      <c r="M78" s="391"/>
    </row>
    <row r="79" spans="1:13" ht="20.100000000000001" customHeight="1">
      <c r="A79" s="6">
        <v>11</v>
      </c>
      <c r="B79" s="386"/>
      <c r="C79" s="387"/>
      <c r="D79" s="45"/>
      <c r="E79" s="459"/>
      <c r="F79" s="46"/>
      <c r="G79" s="56"/>
      <c r="H79" s="47"/>
      <c r="I79" s="56"/>
      <c r="J79" s="47"/>
      <c r="K79" s="59"/>
      <c r="L79" s="390" t="str">
        <f t="shared" si="3"/>
        <v/>
      </c>
      <c r="M79" s="391"/>
    </row>
    <row r="80" spans="1:13" ht="20.100000000000001" customHeight="1">
      <c r="A80" s="6">
        <v>12</v>
      </c>
      <c r="B80" s="386"/>
      <c r="C80" s="387"/>
      <c r="D80" s="45"/>
      <c r="E80" s="459"/>
      <c r="F80" s="46"/>
      <c r="G80" s="56"/>
      <c r="H80" s="47"/>
      <c r="I80" s="56"/>
      <c r="J80" s="47"/>
      <c r="K80" s="59"/>
      <c r="L80" s="390" t="str">
        <f t="shared" si="3"/>
        <v/>
      </c>
      <c r="M80" s="391"/>
    </row>
    <row r="81" spans="1:13" ht="20.100000000000001" customHeight="1">
      <c r="A81" s="6">
        <v>13</v>
      </c>
      <c r="B81" s="386"/>
      <c r="C81" s="387"/>
      <c r="D81" s="45"/>
      <c r="E81" s="459"/>
      <c r="F81" s="46"/>
      <c r="G81" s="56"/>
      <c r="H81" s="47"/>
      <c r="I81" s="56"/>
      <c r="J81" s="47"/>
      <c r="K81" s="59"/>
      <c r="L81" s="390" t="str">
        <f t="shared" si="3"/>
        <v/>
      </c>
      <c r="M81" s="391"/>
    </row>
    <row r="82" spans="1:13" ht="20.100000000000001" customHeight="1">
      <c r="A82" s="6">
        <v>14</v>
      </c>
      <c r="B82" s="386"/>
      <c r="C82" s="387"/>
      <c r="D82" s="45"/>
      <c r="E82" s="459"/>
      <c r="F82" s="46"/>
      <c r="G82" s="56"/>
      <c r="H82" s="47"/>
      <c r="I82" s="56"/>
      <c r="J82" s="47"/>
      <c r="K82" s="59"/>
      <c r="L82" s="390" t="str">
        <f t="shared" si="3"/>
        <v/>
      </c>
      <c r="M82" s="391"/>
    </row>
    <row r="83" spans="1:13" ht="20.100000000000001" customHeight="1">
      <c r="A83" s="6">
        <v>15</v>
      </c>
      <c r="B83" s="386"/>
      <c r="C83" s="387"/>
      <c r="D83" s="45"/>
      <c r="E83" s="459"/>
      <c r="F83" s="46"/>
      <c r="G83" s="56"/>
      <c r="H83" s="47"/>
      <c r="I83" s="56"/>
      <c r="J83" s="47"/>
      <c r="K83" s="59"/>
      <c r="L83" s="390" t="str">
        <f t="shared" si="3"/>
        <v/>
      </c>
      <c r="M83" s="391"/>
    </row>
    <row r="84" spans="1:13" ht="20.100000000000001" customHeight="1">
      <c r="A84" s="6">
        <v>16</v>
      </c>
      <c r="B84" s="386"/>
      <c r="C84" s="387"/>
      <c r="D84" s="45"/>
      <c r="E84" s="459"/>
      <c r="F84" s="46"/>
      <c r="G84" s="56"/>
      <c r="H84" s="47"/>
      <c r="I84" s="56"/>
      <c r="J84" s="47"/>
      <c r="K84" s="59"/>
      <c r="L84" s="390" t="str">
        <f t="shared" si="3"/>
        <v/>
      </c>
      <c r="M84" s="391"/>
    </row>
    <row r="85" spans="1:13" ht="20.100000000000001" customHeight="1">
      <c r="A85" s="6">
        <v>17</v>
      </c>
      <c r="B85" s="386"/>
      <c r="C85" s="387"/>
      <c r="D85" s="45"/>
      <c r="E85" s="459"/>
      <c r="F85" s="46"/>
      <c r="G85" s="56"/>
      <c r="H85" s="47"/>
      <c r="I85" s="56"/>
      <c r="J85" s="47"/>
      <c r="K85" s="59"/>
      <c r="L85" s="390" t="str">
        <f t="shared" si="3"/>
        <v/>
      </c>
      <c r="M85" s="391"/>
    </row>
    <row r="86" spans="1:13" ht="20.100000000000001" customHeight="1">
      <c r="A86" s="6">
        <v>18</v>
      </c>
      <c r="B86" s="386"/>
      <c r="C86" s="387"/>
      <c r="D86" s="45"/>
      <c r="E86" s="459"/>
      <c r="F86" s="46"/>
      <c r="G86" s="56"/>
      <c r="H86" s="47"/>
      <c r="I86" s="56"/>
      <c r="J86" s="47"/>
      <c r="K86" s="59"/>
      <c r="L86" s="390" t="str">
        <f t="shared" si="3"/>
        <v/>
      </c>
      <c r="M86" s="391"/>
    </row>
    <row r="87" spans="1:13" ht="20.100000000000001" customHeight="1">
      <c r="A87" s="6">
        <v>19</v>
      </c>
      <c r="B87" s="386"/>
      <c r="C87" s="387"/>
      <c r="D87" s="45"/>
      <c r="E87" s="459"/>
      <c r="F87" s="46"/>
      <c r="G87" s="56"/>
      <c r="H87" s="47"/>
      <c r="I87" s="56"/>
      <c r="J87" s="47"/>
      <c r="K87" s="59"/>
      <c r="L87" s="390" t="str">
        <f t="shared" si="3"/>
        <v/>
      </c>
      <c r="M87" s="391"/>
    </row>
    <row r="88" spans="1:13" ht="20.100000000000001" customHeight="1">
      <c r="A88" s="6">
        <v>20</v>
      </c>
      <c r="B88" s="392"/>
      <c r="C88" s="393"/>
      <c r="D88" s="50"/>
      <c r="E88" s="460"/>
      <c r="F88" s="48"/>
      <c r="G88" s="57"/>
      <c r="H88" s="49"/>
      <c r="I88" s="57"/>
      <c r="J88" s="49"/>
      <c r="K88" s="60"/>
      <c r="L88" s="394" t="str">
        <f t="shared" si="3"/>
        <v/>
      </c>
      <c r="M88" s="395"/>
    </row>
    <row r="89" spans="1:13" ht="24.95" customHeight="1">
      <c r="B89" s="378" t="str">
        <f>IF($C89=$E$20,$D$20,IF($C89=$E$21,$D$21,IF($C89=$E$22,$D$22,"")))</f>
        <v/>
      </c>
      <c r="C89" s="379" t="s">
        <v>390</v>
      </c>
      <c r="D89" s="396"/>
      <c r="E89" s="461"/>
      <c r="F89" s="397"/>
      <c r="G89" s="397"/>
      <c r="H89" s="398"/>
      <c r="I89" s="397"/>
      <c r="J89" s="398"/>
      <c r="K89" s="399"/>
      <c r="L89" s="400"/>
      <c r="M89" s="401"/>
    </row>
    <row r="90" spans="1:13" ht="19.5" customHeight="1">
      <c r="A90" s="6">
        <v>1</v>
      </c>
      <c r="B90" s="386"/>
      <c r="C90" s="387"/>
      <c r="D90" s="42"/>
      <c r="E90" s="458"/>
      <c r="F90" s="43"/>
      <c r="G90" s="55"/>
      <c r="H90" s="44"/>
      <c r="I90" s="55"/>
      <c r="J90" s="44"/>
      <c r="K90" s="58"/>
      <c r="L90" s="388" t="str">
        <f>IF(ISNUMBER(F90),(ROUND(PRODUCT(F90,G90,I90,K90),0)),"")</f>
        <v/>
      </c>
      <c r="M90" s="389">
        <f>ROUNDDOWN((SUM(L90:L109)),0)</f>
        <v>0</v>
      </c>
    </row>
    <row r="91" spans="1:13" ht="20.100000000000001" customHeight="1">
      <c r="A91" s="6">
        <v>2</v>
      </c>
      <c r="B91" s="386"/>
      <c r="C91" s="387"/>
      <c r="D91" s="45"/>
      <c r="E91" s="459"/>
      <c r="F91" s="46"/>
      <c r="G91" s="56"/>
      <c r="H91" s="47"/>
      <c r="I91" s="56"/>
      <c r="J91" s="47"/>
      <c r="K91" s="59"/>
      <c r="L91" s="390" t="str">
        <f t="shared" ref="L91:L109" si="4">IF(ISNUMBER(F91),(ROUND(PRODUCT(F91,G91,I91,K91),0)),"")</f>
        <v/>
      </c>
      <c r="M91" s="391"/>
    </row>
    <row r="92" spans="1:13" ht="20.100000000000001" customHeight="1">
      <c r="A92" s="6">
        <v>3</v>
      </c>
      <c r="B92" s="386"/>
      <c r="C92" s="387"/>
      <c r="D92" s="45"/>
      <c r="E92" s="459"/>
      <c r="F92" s="46"/>
      <c r="G92" s="56"/>
      <c r="H92" s="47"/>
      <c r="I92" s="56"/>
      <c r="J92" s="47"/>
      <c r="K92" s="59"/>
      <c r="L92" s="390" t="str">
        <f t="shared" si="4"/>
        <v/>
      </c>
      <c r="M92" s="391"/>
    </row>
    <row r="93" spans="1:13" ht="20.100000000000001" customHeight="1">
      <c r="A93" s="6">
        <v>4</v>
      </c>
      <c r="B93" s="386"/>
      <c r="C93" s="387"/>
      <c r="D93" s="45"/>
      <c r="E93" s="459"/>
      <c r="F93" s="46"/>
      <c r="G93" s="56"/>
      <c r="H93" s="47"/>
      <c r="I93" s="56"/>
      <c r="J93" s="47"/>
      <c r="K93" s="59"/>
      <c r="L93" s="390" t="str">
        <f t="shared" si="4"/>
        <v/>
      </c>
      <c r="M93" s="391"/>
    </row>
    <row r="94" spans="1:13" ht="20.100000000000001" customHeight="1">
      <c r="A94" s="6">
        <v>5</v>
      </c>
      <c r="B94" s="386"/>
      <c r="C94" s="387"/>
      <c r="D94" s="45"/>
      <c r="E94" s="459"/>
      <c r="F94" s="46"/>
      <c r="G94" s="56"/>
      <c r="H94" s="47"/>
      <c r="I94" s="56"/>
      <c r="J94" s="47"/>
      <c r="K94" s="59"/>
      <c r="L94" s="390" t="str">
        <f t="shared" si="4"/>
        <v/>
      </c>
      <c r="M94" s="391"/>
    </row>
    <row r="95" spans="1:13" ht="20.100000000000001" customHeight="1">
      <c r="A95" s="6">
        <v>6</v>
      </c>
      <c r="B95" s="386"/>
      <c r="C95" s="387"/>
      <c r="D95" s="45"/>
      <c r="E95" s="459"/>
      <c r="F95" s="46"/>
      <c r="G95" s="56"/>
      <c r="H95" s="47"/>
      <c r="I95" s="56"/>
      <c r="J95" s="47"/>
      <c r="K95" s="59"/>
      <c r="L95" s="390" t="str">
        <f t="shared" si="4"/>
        <v/>
      </c>
      <c r="M95" s="391"/>
    </row>
    <row r="96" spans="1:13" ht="20.100000000000001" customHeight="1">
      <c r="A96" s="6">
        <v>7</v>
      </c>
      <c r="B96" s="386"/>
      <c r="C96" s="387"/>
      <c r="D96" s="45"/>
      <c r="E96" s="459"/>
      <c r="F96" s="46"/>
      <c r="G96" s="56"/>
      <c r="H96" s="47"/>
      <c r="I96" s="56"/>
      <c r="J96" s="47"/>
      <c r="K96" s="59"/>
      <c r="L96" s="390" t="str">
        <f t="shared" si="4"/>
        <v/>
      </c>
      <c r="M96" s="391"/>
    </row>
    <row r="97" spans="1:13" ht="20.100000000000001" customHeight="1">
      <c r="A97" s="6">
        <v>8</v>
      </c>
      <c r="B97" s="386"/>
      <c r="C97" s="387"/>
      <c r="D97" s="45"/>
      <c r="E97" s="459"/>
      <c r="F97" s="46"/>
      <c r="G97" s="56"/>
      <c r="H97" s="47"/>
      <c r="I97" s="56"/>
      <c r="J97" s="47"/>
      <c r="K97" s="59"/>
      <c r="L97" s="390" t="str">
        <f t="shared" si="4"/>
        <v/>
      </c>
      <c r="M97" s="391"/>
    </row>
    <row r="98" spans="1:13" ht="20.100000000000001" customHeight="1">
      <c r="A98" s="6">
        <v>9</v>
      </c>
      <c r="B98" s="386"/>
      <c r="C98" s="387"/>
      <c r="D98" s="45"/>
      <c r="E98" s="459"/>
      <c r="F98" s="46"/>
      <c r="G98" s="56"/>
      <c r="H98" s="47"/>
      <c r="I98" s="56"/>
      <c r="J98" s="47"/>
      <c r="K98" s="59"/>
      <c r="L98" s="390" t="str">
        <f t="shared" si="4"/>
        <v/>
      </c>
      <c r="M98" s="391"/>
    </row>
    <row r="99" spans="1:13" ht="20.100000000000001" customHeight="1">
      <c r="A99" s="6">
        <v>10</v>
      </c>
      <c r="B99" s="386"/>
      <c r="C99" s="387"/>
      <c r="D99" s="45"/>
      <c r="E99" s="459"/>
      <c r="F99" s="46"/>
      <c r="G99" s="56"/>
      <c r="H99" s="47"/>
      <c r="I99" s="56"/>
      <c r="J99" s="47"/>
      <c r="K99" s="59"/>
      <c r="L99" s="390" t="str">
        <f t="shared" si="4"/>
        <v/>
      </c>
      <c r="M99" s="391"/>
    </row>
    <row r="100" spans="1:13" ht="20.100000000000001" customHeight="1">
      <c r="A100" s="6">
        <v>11</v>
      </c>
      <c r="B100" s="386"/>
      <c r="C100" s="387"/>
      <c r="D100" s="45"/>
      <c r="E100" s="459"/>
      <c r="F100" s="46"/>
      <c r="G100" s="56"/>
      <c r="H100" s="47"/>
      <c r="I100" s="56"/>
      <c r="J100" s="47"/>
      <c r="K100" s="59"/>
      <c r="L100" s="390" t="str">
        <f t="shared" si="4"/>
        <v/>
      </c>
      <c r="M100" s="391"/>
    </row>
    <row r="101" spans="1:13" ht="20.100000000000001" customHeight="1">
      <c r="A101" s="6">
        <v>12</v>
      </c>
      <c r="B101" s="386"/>
      <c r="C101" s="387"/>
      <c r="D101" s="45"/>
      <c r="E101" s="459"/>
      <c r="F101" s="46"/>
      <c r="G101" s="56"/>
      <c r="H101" s="47"/>
      <c r="I101" s="56"/>
      <c r="J101" s="47"/>
      <c r="K101" s="59"/>
      <c r="L101" s="390" t="str">
        <f t="shared" si="4"/>
        <v/>
      </c>
      <c r="M101" s="391"/>
    </row>
    <row r="102" spans="1:13" ht="20.100000000000001" customHeight="1">
      <c r="A102" s="6">
        <v>13</v>
      </c>
      <c r="B102" s="386"/>
      <c r="C102" s="387"/>
      <c r="D102" s="45"/>
      <c r="E102" s="459"/>
      <c r="F102" s="46"/>
      <c r="G102" s="56"/>
      <c r="H102" s="47"/>
      <c r="I102" s="56"/>
      <c r="J102" s="47"/>
      <c r="K102" s="59"/>
      <c r="L102" s="390" t="str">
        <f t="shared" si="4"/>
        <v/>
      </c>
      <c r="M102" s="391"/>
    </row>
    <row r="103" spans="1:13" ht="20.100000000000001" customHeight="1">
      <c r="A103" s="6">
        <v>14</v>
      </c>
      <c r="B103" s="386"/>
      <c r="C103" s="387"/>
      <c r="D103" s="45"/>
      <c r="E103" s="459"/>
      <c r="F103" s="46"/>
      <c r="G103" s="56"/>
      <c r="H103" s="47"/>
      <c r="I103" s="56"/>
      <c r="J103" s="47"/>
      <c r="K103" s="59"/>
      <c r="L103" s="390" t="str">
        <f t="shared" si="4"/>
        <v/>
      </c>
      <c r="M103" s="391"/>
    </row>
    <row r="104" spans="1:13" ht="20.100000000000001" customHeight="1">
      <c r="A104" s="6">
        <v>15</v>
      </c>
      <c r="B104" s="386"/>
      <c r="C104" s="387"/>
      <c r="D104" s="45"/>
      <c r="E104" s="459"/>
      <c r="F104" s="46"/>
      <c r="G104" s="56"/>
      <c r="H104" s="47"/>
      <c r="I104" s="56"/>
      <c r="J104" s="47"/>
      <c r="K104" s="59"/>
      <c r="L104" s="390" t="str">
        <f t="shared" si="4"/>
        <v/>
      </c>
      <c r="M104" s="391"/>
    </row>
    <row r="105" spans="1:13" ht="20.100000000000001" customHeight="1">
      <c r="A105" s="6">
        <v>16</v>
      </c>
      <c r="B105" s="386"/>
      <c r="C105" s="387"/>
      <c r="D105" s="45"/>
      <c r="E105" s="459"/>
      <c r="F105" s="46"/>
      <c r="G105" s="56"/>
      <c r="H105" s="47"/>
      <c r="I105" s="56"/>
      <c r="J105" s="47"/>
      <c r="K105" s="59"/>
      <c r="L105" s="390" t="str">
        <f t="shared" si="4"/>
        <v/>
      </c>
      <c r="M105" s="391"/>
    </row>
    <row r="106" spans="1:13" ht="20.100000000000001" customHeight="1">
      <c r="A106" s="6">
        <v>17</v>
      </c>
      <c r="B106" s="386"/>
      <c r="C106" s="387"/>
      <c r="D106" s="45"/>
      <c r="E106" s="459"/>
      <c r="F106" s="46"/>
      <c r="G106" s="56"/>
      <c r="H106" s="47"/>
      <c r="I106" s="56"/>
      <c r="J106" s="47"/>
      <c r="K106" s="59"/>
      <c r="L106" s="390" t="str">
        <f t="shared" si="4"/>
        <v/>
      </c>
      <c r="M106" s="391"/>
    </row>
    <row r="107" spans="1:13" ht="20.100000000000001" customHeight="1">
      <c r="A107" s="6">
        <v>18</v>
      </c>
      <c r="B107" s="386"/>
      <c r="C107" s="387"/>
      <c r="D107" s="45"/>
      <c r="E107" s="459"/>
      <c r="F107" s="46"/>
      <c r="G107" s="56"/>
      <c r="H107" s="47"/>
      <c r="I107" s="56"/>
      <c r="J107" s="47"/>
      <c r="K107" s="59"/>
      <c r="L107" s="390" t="str">
        <f t="shared" si="4"/>
        <v/>
      </c>
      <c r="M107" s="391"/>
    </row>
    <row r="108" spans="1:13" ht="20.100000000000001" customHeight="1">
      <c r="A108" s="6">
        <v>19</v>
      </c>
      <c r="B108" s="386"/>
      <c r="C108" s="387"/>
      <c r="D108" s="45"/>
      <c r="E108" s="459"/>
      <c r="F108" s="46"/>
      <c r="G108" s="56"/>
      <c r="H108" s="47"/>
      <c r="I108" s="56"/>
      <c r="J108" s="47"/>
      <c r="K108" s="59"/>
      <c r="L108" s="390" t="str">
        <f t="shared" si="4"/>
        <v/>
      </c>
      <c r="M108" s="391"/>
    </row>
    <row r="109" spans="1:13" ht="20.100000000000001" customHeight="1">
      <c r="A109" s="6">
        <v>20</v>
      </c>
      <c r="B109" s="392"/>
      <c r="C109" s="393"/>
      <c r="D109" s="50"/>
      <c r="E109" s="460"/>
      <c r="F109" s="48"/>
      <c r="G109" s="57"/>
      <c r="H109" s="49"/>
      <c r="I109" s="57"/>
      <c r="J109" s="49"/>
      <c r="K109" s="60"/>
      <c r="L109" s="394" t="str">
        <f t="shared" si="4"/>
        <v/>
      </c>
      <c r="M109" s="395"/>
    </row>
    <row r="110" spans="1:13" ht="24.95" customHeight="1">
      <c r="B110" s="378" t="str">
        <f>IF($C110=$E$20,$D$20,IF($C110=$E$21,$D$21,IF($C110=$E$22,$D$22,"")))</f>
        <v/>
      </c>
      <c r="C110" s="379" t="s">
        <v>391</v>
      </c>
      <c r="D110" s="396"/>
      <c r="E110" s="461"/>
      <c r="F110" s="397"/>
      <c r="G110" s="397"/>
      <c r="H110" s="398"/>
      <c r="I110" s="397"/>
      <c r="J110" s="398"/>
      <c r="K110" s="399"/>
      <c r="L110" s="400"/>
      <c r="M110" s="401"/>
    </row>
    <row r="111" spans="1:13" ht="19.5" customHeight="1">
      <c r="A111" s="6">
        <v>1</v>
      </c>
      <c r="B111" s="386"/>
      <c r="C111" s="387"/>
      <c r="D111" s="42"/>
      <c r="E111" s="458"/>
      <c r="F111" s="43"/>
      <c r="G111" s="55"/>
      <c r="H111" s="44"/>
      <c r="I111" s="55"/>
      <c r="J111" s="44"/>
      <c r="K111" s="58"/>
      <c r="L111" s="388" t="str">
        <f>IF(ISNUMBER(F111),(ROUND(PRODUCT(F111,G111,I111,K111),0)),"")</f>
        <v/>
      </c>
      <c r="M111" s="389">
        <f>ROUNDDOWN((SUM(L111:L130)),0)</f>
        <v>0</v>
      </c>
    </row>
    <row r="112" spans="1:13" ht="20.100000000000001" customHeight="1">
      <c r="A112" s="6">
        <v>2</v>
      </c>
      <c r="B112" s="386"/>
      <c r="C112" s="387"/>
      <c r="D112" s="45"/>
      <c r="E112" s="459"/>
      <c r="F112" s="46"/>
      <c r="G112" s="56"/>
      <c r="H112" s="47"/>
      <c r="I112" s="56"/>
      <c r="J112" s="47"/>
      <c r="K112" s="59"/>
      <c r="L112" s="390" t="str">
        <f t="shared" ref="L112:L130" si="5">IF(ISNUMBER(F112),(ROUND(PRODUCT(F112,G112,I112,K112),0)),"")</f>
        <v/>
      </c>
      <c r="M112" s="391"/>
    </row>
    <row r="113" spans="1:13" ht="20.100000000000001" customHeight="1">
      <c r="A113" s="6">
        <v>3</v>
      </c>
      <c r="B113" s="386"/>
      <c r="C113" s="387"/>
      <c r="D113" s="45"/>
      <c r="E113" s="459"/>
      <c r="F113" s="46"/>
      <c r="G113" s="56"/>
      <c r="H113" s="47"/>
      <c r="I113" s="56"/>
      <c r="J113" s="47"/>
      <c r="K113" s="59"/>
      <c r="L113" s="390" t="str">
        <f t="shared" si="5"/>
        <v/>
      </c>
      <c r="M113" s="391"/>
    </row>
    <row r="114" spans="1:13" ht="20.100000000000001" customHeight="1">
      <c r="A114" s="6">
        <v>4</v>
      </c>
      <c r="B114" s="386"/>
      <c r="C114" s="387"/>
      <c r="D114" s="45"/>
      <c r="E114" s="459"/>
      <c r="F114" s="46"/>
      <c r="G114" s="56"/>
      <c r="H114" s="47"/>
      <c r="I114" s="56"/>
      <c r="J114" s="47"/>
      <c r="K114" s="59"/>
      <c r="L114" s="390" t="str">
        <f t="shared" si="5"/>
        <v/>
      </c>
      <c r="M114" s="391"/>
    </row>
    <row r="115" spans="1:13" ht="20.100000000000001" customHeight="1">
      <c r="A115" s="6">
        <v>5</v>
      </c>
      <c r="B115" s="386"/>
      <c r="C115" s="387"/>
      <c r="D115" s="45"/>
      <c r="E115" s="459"/>
      <c r="F115" s="46"/>
      <c r="G115" s="56"/>
      <c r="H115" s="47"/>
      <c r="I115" s="56"/>
      <c r="J115" s="47"/>
      <c r="K115" s="59"/>
      <c r="L115" s="390" t="str">
        <f t="shared" si="5"/>
        <v/>
      </c>
      <c r="M115" s="391"/>
    </row>
    <row r="116" spans="1:13" ht="20.100000000000001" customHeight="1">
      <c r="A116" s="6">
        <v>6</v>
      </c>
      <c r="B116" s="386"/>
      <c r="C116" s="387"/>
      <c r="D116" s="45"/>
      <c r="E116" s="459"/>
      <c r="F116" s="46"/>
      <c r="G116" s="56"/>
      <c r="H116" s="47"/>
      <c r="I116" s="56"/>
      <c r="J116" s="47"/>
      <c r="K116" s="59"/>
      <c r="L116" s="390" t="str">
        <f t="shared" si="5"/>
        <v/>
      </c>
      <c r="M116" s="391"/>
    </row>
    <row r="117" spans="1:13" ht="20.100000000000001" customHeight="1">
      <c r="A117" s="6">
        <v>7</v>
      </c>
      <c r="B117" s="386"/>
      <c r="C117" s="387"/>
      <c r="D117" s="45"/>
      <c r="E117" s="459"/>
      <c r="F117" s="46"/>
      <c r="G117" s="56"/>
      <c r="H117" s="47"/>
      <c r="I117" s="56"/>
      <c r="J117" s="47"/>
      <c r="K117" s="59"/>
      <c r="L117" s="390" t="str">
        <f t="shared" si="5"/>
        <v/>
      </c>
      <c r="M117" s="391"/>
    </row>
    <row r="118" spans="1:13" ht="20.100000000000001" customHeight="1">
      <c r="A118" s="6">
        <v>8</v>
      </c>
      <c r="B118" s="386"/>
      <c r="C118" s="387"/>
      <c r="D118" s="45"/>
      <c r="E118" s="459"/>
      <c r="F118" s="46"/>
      <c r="G118" s="56"/>
      <c r="H118" s="47"/>
      <c r="I118" s="56"/>
      <c r="J118" s="47"/>
      <c r="K118" s="59"/>
      <c r="L118" s="390" t="str">
        <f t="shared" si="5"/>
        <v/>
      </c>
      <c r="M118" s="391"/>
    </row>
    <row r="119" spans="1:13" ht="20.100000000000001" customHeight="1">
      <c r="A119" s="6">
        <v>9</v>
      </c>
      <c r="B119" s="386"/>
      <c r="C119" s="387"/>
      <c r="D119" s="45"/>
      <c r="E119" s="459"/>
      <c r="F119" s="46"/>
      <c r="G119" s="56"/>
      <c r="H119" s="47"/>
      <c r="I119" s="56"/>
      <c r="J119" s="47"/>
      <c r="K119" s="59"/>
      <c r="L119" s="390" t="str">
        <f t="shared" si="5"/>
        <v/>
      </c>
      <c r="M119" s="391"/>
    </row>
    <row r="120" spans="1:13" ht="20.100000000000001" customHeight="1">
      <c r="A120" s="6">
        <v>10</v>
      </c>
      <c r="B120" s="386"/>
      <c r="C120" s="387"/>
      <c r="D120" s="45"/>
      <c r="E120" s="459"/>
      <c r="F120" s="46"/>
      <c r="G120" s="56"/>
      <c r="H120" s="47"/>
      <c r="I120" s="56"/>
      <c r="J120" s="47"/>
      <c r="K120" s="59"/>
      <c r="L120" s="390" t="str">
        <f t="shared" si="5"/>
        <v/>
      </c>
      <c r="M120" s="391"/>
    </row>
    <row r="121" spans="1:13" ht="20.100000000000001" customHeight="1">
      <c r="A121" s="6">
        <v>11</v>
      </c>
      <c r="B121" s="386"/>
      <c r="C121" s="387"/>
      <c r="D121" s="45"/>
      <c r="E121" s="459"/>
      <c r="F121" s="46"/>
      <c r="G121" s="56"/>
      <c r="H121" s="47"/>
      <c r="I121" s="56"/>
      <c r="J121" s="47"/>
      <c r="K121" s="59"/>
      <c r="L121" s="390" t="str">
        <f t="shared" si="5"/>
        <v/>
      </c>
      <c r="M121" s="391"/>
    </row>
    <row r="122" spans="1:13" ht="20.100000000000001" customHeight="1">
      <c r="A122" s="6">
        <v>12</v>
      </c>
      <c r="B122" s="386"/>
      <c r="C122" s="387"/>
      <c r="D122" s="45"/>
      <c r="E122" s="459"/>
      <c r="F122" s="46"/>
      <c r="G122" s="56"/>
      <c r="H122" s="47"/>
      <c r="I122" s="56"/>
      <c r="J122" s="47"/>
      <c r="K122" s="59"/>
      <c r="L122" s="390" t="str">
        <f t="shared" si="5"/>
        <v/>
      </c>
      <c r="M122" s="391"/>
    </row>
    <row r="123" spans="1:13" ht="20.100000000000001" customHeight="1">
      <c r="A123" s="6">
        <v>13</v>
      </c>
      <c r="B123" s="386"/>
      <c r="C123" s="387"/>
      <c r="D123" s="45"/>
      <c r="E123" s="459"/>
      <c r="F123" s="46"/>
      <c r="G123" s="56"/>
      <c r="H123" s="47"/>
      <c r="I123" s="56"/>
      <c r="J123" s="47"/>
      <c r="K123" s="59"/>
      <c r="L123" s="390" t="str">
        <f t="shared" si="5"/>
        <v/>
      </c>
      <c r="M123" s="391"/>
    </row>
    <row r="124" spans="1:13" ht="20.100000000000001" customHeight="1">
      <c r="A124" s="6">
        <v>14</v>
      </c>
      <c r="B124" s="386"/>
      <c r="C124" s="387"/>
      <c r="D124" s="45"/>
      <c r="E124" s="459"/>
      <c r="F124" s="46"/>
      <c r="G124" s="56"/>
      <c r="H124" s="47"/>
      <c r="I124" s="56"/>
      <c r="J124" s="47"/>
      <c r="K124" s="59"/>
      <c r="L124" s="390" t="str">
        <f t="shared" si="5"/>
        <v/>
      </c>
      <c r="M124" s="391"/>
    </row>
    <row r="125" spans="1:13" ht="20.100000000000001" customHeight="1">
      <c r="A125" s="6">
        <v>15</v>
      </c>
      <c r="B125" s="386"/>
      <c r="C125" s="387"/>
      <c r="D125" s="45"/>
      <c r="E125" s="459"/>
      <c r="F125" s="46"/>
      <c r="G125" s="56"/>
      <c r="H125" s="47"/>
      <c r="I125" s="56"/>
      <c r="J125" s="47"/>
      <c r="K125" s="59"/>
      <c r="L125" s="390" t="str">
        <f t="shared" si="5"/>
        <v/>
      </c>
      <c r="M125" s="391"/>
    </row>
    <row r="126" spans="1:13" ht="20.100000000000001" customHeight="1">
      <c r="A126" s="6">
        <v>16</v>
      </c>
      <c r="B126" s="386"/>
      <c r="C126" s="387"/>
      <c r="D126" s="45"/>
      <c r="E126" s="459"/>
      <c r="F126" s="46"/>
      <c r="G126" s="56"/>
      <c r="H126" s="47"/>
      <c r="I126" s="56"/>
      <c r="J126" s="47"/>
      <c r="K126" s="59"/>
      <c r="L126" s="390" t="str">
        <f t="shared" si="5"/>
        <v/>
      </c>
      <c r="M126" s="391"/>
    </row>
    <row r="127" spans="1:13" ht="20.100000000000001" customHeight="1">
      <c r="A127" s="6">
        <v>17</v>
      </c>
      <c r="B127" s="386"/>
      <c r="C127" s="387"/>
      <c r="D127" s="45"/>
      <c r="E127" s="459"/>
      <c r="F127" s="46"/>
      <c r="G127" s="56"/>
      <c r="H127" s="47"/>
      <c r="I127" s="56"/>
      <c r="J127" s="47"/>
      <c r="K127" s="59"/>
      <c r="L127" s="390" t="str">
        <f t="shared" si="5"/>
        <v/>
      </c>
      <c r="M127" s="391"/>
    </row>
    <row r="128" spans="1:13" ht="20.100000000000001" customHeight="1">
      <c r="A128" s="6">
        <v>18</v>
      </c>
      <c r="B128" s="386"/>
      <c r="C128" s="387"/>
      <c r="D128" s="45"/>
      <c r="E128" s="459"/>
      <c r="F128" s="46"/>
      <c r="G128" s="56"/>
      <c r="H128" s="47"/>
      <c r="I128" s="56"/>
      <c r="J128" s="47"/>
      <c r="K128" s="59"/>
      <c r="L128" s="390" t="str">
        <f t="shared" si="5"/>
        <v/>
      </c>
      <c r="M128" s="391"/>
    </row>
    <row r="129" spans="1:13" ht="20.100000000000001" customHeight="1">
      <c r="A129" s="6">
        <v>19</v>
      </c>
      <c r="B129" s="386"/>
      <c r="C129" s="387"/>
      <c r="D129" s="45"/>
      <c r="E129" s="459"/>
      <c r="F129" s="46"/>
      <c r="G129" s="56"/>
      <c r="H129" s="47"/>
      <c r="I129" s="56"/>
      <c r="J129" s="47"/>
      <c r="K129" s="59"/>
      <c r="L129" s="390" t="str">
        <f t="shared" si="5"/>
        <v/>
      </c>
      <c r="M129" s="391"/>
    </row>
    <row r="130" spans="1:13" ht="20.100000000000001" customHeight="1">
      <c r="A130" s="6">
        <v>20</v>
      </c>
      <c r="B130" s="392"/>
      <c r="C130" s="393"/>
      <c r="D130" s="50"/>
      <c r="E130" s="460"/>
      <c r="F130" s="48"/>
      <c r="G130" s="57"/>
      <c r="H130" s="49"/>
      <c r="I130" s="57"/>
      <c r="J130" s="49"/>
      <c r="K130" s="60"/>
      <c r="L130" s="394" t="str">
        <f t="shared" si="5"/>
        <v/>
      </c>
      <c r="M130" s="395"/>
    </row>
    <row r="131" spans="1:13" ht="24.95" customHeight="1">
      <c r="B131" s="402" t="str">
        <f>IF($C131=$E$20,$D$20,IF($C131=$E$21,$D$21,IF($C131=$E$22,$D$22,"")))</f>
        <v/>
      </c>
      <c r="C131" s="379" t="s">
        <v>392</v>
      </c>
      <c r="D131" s="396"/>
      <c r="E131" s="461"/>
      <c r="F131" s="397"/>
      <c r="G131" s="397"/>
      <c r="H131" s="398"/>
      <c r="I131" s="397"/>
      <c r="J131" s="398"/>
      <c r="K131" s="399"/>
      <c r="L131" s="400"/>
      <c r="M131" s="401"/>
    </row>
    <row r="132" spans="1:13" ht="19.5" customHeight="1">
      <c r="A132" s="6">
        <v>1</v>
      </c>
      <c r="B132" s="386"/>
      <c r="C132" s="387"/>
      <c r="D132" s="42"/>
      <c r="E132" s="458"/>
      <c r="F132" s="43"/>
      <c r="G132" s="55"/>
      <c r="H132" s="44"/>
      <c r="I132" s="55"/>
      <c r="J132" s="44"/>
      <c r="K132" s="58"/>
      <c r="L132" s="388" t="str">
        <f>IF(ISNUMBER(F132),(ROUND(PRODUCT(F132,G132,I132,K132),0)),"")</f>
        <v/>
      </c>
      <c r="M132" s="389">
        <f>ROUNDDOWN((SUM(L132:L151)),0)</f>
        <v>0</v>
      </c>
    </row>
    <row r="133" spans="1:13" ht="20.100000000000001" customHeight="1">
      <c r="A133" s="6">
        <v>2</v>
      </c>
      <c r="B133" s="386"/>
      <c r="C133" s="387"/>
      <c r="D133" s="45"/>
      <c r="E133" s="459"/>
      <c r="F133" s="46"/>
      <c r="G133" s="56"/>
      <c r="H133" s="47"/>
      <c r="I133" s="56"/>
      <c r="J133" s="47"/>
      <c r="K133" s="59"/>
      <c r="L133" s="390" t="str">
        <f t="shared" ref="L133:L151" si="6">IF(ISNUMBER(F133),(ROUND(PRODUCT(F133,G133,I133,K133),0)),"")</f>
        <v/>
      </c>
      <c r="M133" s="391"/>
    </row>
    <row r="134" spans="1:13" ht="20.100000000000001" customHeight="1">
      <c r="A134" s="6">
        <v>3</v>
      </c>
      <c r="B134" s="386"/>
      <c r="C134" s="387"/>
      <c r="D134" s="45"/>
      <c r="E134" s="459"/>
      <c r="F134" s="46"/>
      <c r="G134" s="56"/>
      <c r="H134" s="47"/>
      <c r="I134" s="56"/>
      <c r="J134" s="47"/>
      <c r="K134" s="59"/>
      <c r="L134" s="390" t="str">
        <f t="shared" si="6"/>
        <v/>
      </c>
      <c r="M134" s="391"/>
    </row>
    <row r="135" spans="1:13" ht="20.100000000000001" customHeight="1">
      <c r="A135" s="6">
        <v>4</v>
      </c>
      <c r="B135" s="386"/>
      <c r="C135" s="387"/>
      <c r="D135" s="45"/>
      <c r="E135" s="459"/>
      <c r="F135" s="46"/>
      <c r="G135" s="56"/>
      <c r="H135" s="47"/>
      <c r="I135" s="56"/>
      <c r="J135" s="47"/>
      <c r="K135" s="59"/>
      <c r="L135" s="390" t="str">
        <f t="shared" si="6"/>
        <v/>
      </c>
      <c r="M135" s="391"/>
    </row>
    <row r="136" spans="1:13" ht="20.100000000000001" customHeight="1">
      <c r="A136" s="6">
        <v>5</v>
      </c>
      <c r="B136" s="386"/>
      <c r="C136" s="387"/>
      <c r="D136" s="45"/>
      <c r="E136" s="459"/>
      <c r="F136" s="46"/>
      <c r="G136" s="56"/>
      <c r="H136" s="47"/>
      <c r="I136" s="56"/>
      <c r="J136" s="47"/>
      <c r="K136" s="59"/>
      <c r="L136" s="390" t="str">
        <f t="shared" si="6"/>
        <v/>
      </c>
      <c r="M136" s="391"/>
    </row>
    <row r="137" spans="1:13" ht="20.100000000000001" customHeight="1">
      <c r="A137" s="6">
        <v>6</v>
      </c>
      <c r="B137" s="386"/>
      <c r="C137" s="387"/>
      <c r="D137" s="45"/>
      <c r="E137" s="459"/>
      <c r="F137" s="46"/>
      <c r="G137" s="56"/>
      <c r="H137" s="47"/>
      <c r="I137" s="56"/>
      <c r="J137" s="47"/>
      <c r="K137" s="59"/>
      <c r="L137" s="390" t="str">
        <f t="shared" si="6"/>
        <v/>
      </c>
      <c r="M137" s="391"/>
    </row>
    <row r="138" spans="1:13" ht="20.100000000000001" customHeight="1">
      <c r="A138" s="6">
        <v>7</v>
      </c>
      <c r="B138" s="386"/>
      <c r="C138" s="387"/>
      <c r="D138" s="45"/>
      <c r="E138" s="459"/>
      <c r="F138" s="46"/>
      <c r="G138" s="56"/>
      <c r="H138" s="47"/>
      <c r="I138" s="56"/>
      <c r="J138" s="47"/>
      <c r="K138" s="59"/>
      <c r="L138" s="390" t="str">
        <f t="shared" si="6"/>
        <v/>
      </c>
      <c r="M138" s="391"/>
    </row>
    <row r="139" spans="1:13" ht="20.100000000000001" customHeight="1">
      <c r="A139" s="6">
        <v>8</v>
      </c>
      <c r="B139" s="386"/>
      <c r="C139" s="387"/>
      <c r="D139" s="45"/>
      <c r="E139" s="459"/>
      <c r="F139" s="46"/>
      <c r="G139" s="56"/>
      <c r="H139" s="47"/>
      <c r="I139" s="56"/>
      <c r="J139" s="47"/>
      <c r="K139" s="59"/>
      <c r="L139" s="390" t="str">
        <f t="shared" si="6"/>
        <v/>
      </c>
      <c r="M139" s="391"/>
    </row>
    <row r="140" spans="1:13" ht="20.100000000000001" customHeight="1">
      <c r="A140" s="6">
        <v>9</v>
      </c>
      <c r="B140" s="386"/>
      <c r="C140" s="387"/>
      <c r="D140" s="45"/>
      <c r="E140" s="459"/>
      <c r="F140" s="46"/>
      <c r="G140" s="56"/>
      <c r="H140" s="47"/>
      <c r="I140" s="56"/>
      <c r="J140" s="47"/>
      <c r="K140" s="59"/>
      <c r="L140" s="390" t="str">
        <f t="shared" si="6"/>
        <v/>
      </c>
      <c r="M140" s="391"/>
    </row>
    <row r="141" spans="1:13" ht="20.100000000000001" customHeight="1">
      <c r="A141" s="6">
        <v>10</v>
      </c>
      <c r="B141" s="386"/>
      <c r="C141" s="387"/>
      <c r="D141" s="45"/>
      <c r="E141" s="459"/>
      <c r="F141" s="46"/>
      <c r="G141" s="56"/>
      <c r="H141" s="47"/>
      <c r="I141" s="56"/>
      <c r="J141" s="47"/>
      <c r="K141" s="59"/>
      <c r="L141" s="390" t="str">
        <f t="shared" si="6"/>
        <v/>
      </c>
      <c r="M141" s="391"/>
    </row>
    <row r="142" spans="1:13" ht="20.100000000000001" customHeight="1">
      <c r="A142" s="6">
        <v>11</v>
      </c>
      <c r="B142" s="386"/>
      <c r="C142" s="387"/>
      <c r="D142" s="45"/>
      <c r="E142" s="459"/>
      <c r="F142" s="46"/>
      <c r="G142" s="56"/>
      <c r="H142" s="47"/>
      <c r="I142" s="56"/>
      <c r="J142" s="47"/>
      <c r="K142" s="59"/>
      <c r="L142" s="390" t="str">
        <f t="shared" si="6"/>
        <v/>
      </c>
      <c r="M142" s="391"/>
    </row>
    <row r="143" spans="1:13" ht="20.100000000000001" customHeight="1">
      <c r="A143" s="6">
        <v>12</v>
      </c>
      <c r="B143" s="386"/>
      <c r="C143" s="387"/>
      <c r="D143" s="45"/>
      <c r="E143" s="459"/>
      <c r="F143" s="46"/>
      <c r="G143" s="56"/>
      <c r="H143" s="47"/>
      <c r="I143" s="56"/>
      <c r="J143" s="47"/>
      <c r="K143" s="59"/>
      <c r="L143" s="390" t="str">
        <f t="shared" si="6"/>
        <v/>
      </c>
      <c r="M143" s="391"/>
    </row>
    <row r="144" spans="1:13" ht="20.100000000000001" customHeight="1">
      <c r="A144" s="6">
        <v>13</v>
      </c>
      <c r="B144" s="386"/>
      <c r="C144" s="387"/>
      <c r="D144" s="45"/>
      <c r="E144" s="459"/>
      <c r="F144" s="46"/>
      <c r="G144" s="56"/>
      <c r="H144" s="47"/>
      <c r="I144" s="56"/>
      <c r="J144" s="47"/>
      <c r="K144" s="59"/>
      <c r="L144" s="390" t="str">
        <f t="shared" si="6"/>
        <v/>
      </c>
      <c r="M144" s="391"/>
    </row>
    <row r="145" spans="1:13" ht="20.100000000000001" customHeight="1">
      <c r="A145" s="6">
        <v>14</v>
      </c>
      <c r="B145" s="386"/>
      <c r="C145" s="387"/>
      <c r="D145" s="45"/>
      <c r="E145" s="459"/>
      <c r="F145" s="46"/>
      <c r="G145" s="56"/>
      <c r="H145" s="47"/>
      <c r="I145" s="56"/>
      <c r="J145" s="47"/>
      <c r="K145" s="59"/>
      <c r="L145" s="390" t="str">
        <f t="shared" si="6"/>
        <v/>
      </c>
      <c r="M145" s="391"/>
    </row>
    <row r="146" spans="1:13" ht="20.100000000000001" customHeight="1">
      <c r="A146" s="6">
        <v>15</v>
      </c>
      <c r="B146" s="386"/>
      <c r="C146" s="387"/>
      <c r="D146" s="45"/>
      <c r="E146" s="459"/>
      <c r="F146" s="46"/>
      <c r="G146" s="56"/>
      <c r="H146" s="47"/>
      <c r="I146" s="56"/>
      <c r="J146" s="47"/>
      <c r="K146" s="59"/>
      <c r="L146" s="390" t="str">
        <f t="shared" si="6"/>
        <v/>
      </c>
      <c r="M146" s="391"/>
    </row>
    <row r="147" spans="1:13" ht="20.100000000000001" customHeight="1">
      <c r="A147" s="6">
        <v>16</v>
      </c>
      <c r="B147" s="386"/>
      <c r="C147" s="387"/>
      <c r="D147" s="45"/>
      <c r="E147" s="459"/>
      <c r="F147" s="46"/>
      <c r="G147" s="56"/>
      <c r="H147" s="47"/>
      <c r="I147" s="56"/>
      <c r="J147" s="47"/>
      <c r="K147" s="59"/>
      <c r="L147" s="390" t="str">
        <f t="shared" si="6"/>
        <v/>
      </c>
      <c r="M147" s="391"/>
    </row>
    <row r="148" spans="1:13" ht="20.100000000000001" customHeight="1">
      <c r="A148" s="6">
        <v>17</v>
      </c>
      <c r="B148" s="386"/>
      <c r="C148" s="387"/>
      <c r="D148" s="45"/>
      <c r="E148" s="459"/>
      <c r="F148" s="46"/>
      <c r="G148" s="56"/>
      <c r="H148" s="47"/>
      <c r="I148" s="56"/>
      <c r="J148" s="47"/>
      <c r="K148" s="59"/>
      <c r="L148" s="390" t="str">
        <f t="shared" si="6"/>
        <v/>
      </c>
      <c r="M148" s="391"/>
    </row>
    <row r="149" spans="1:13" ht="20.100000000000001" customHeight="1">
      <c r="A149" s="6">
        <v>18</v>
      </c>
      <c r="B149" s="386"/>
      <c r="C149" s="387"/>
      <c r="D149" s="45"/>
      <c r="E149" s="459"/>
      <c r="F149" s="46"/>
      <c r="G149" s="56"/>
      <c r="H149" s="47"/>
      <c r="I149" s="56"/>
      <c r="J149" s="47"/>
      <c r="K149" s="59"/>
      <c r="L149" s="390" t="str">
        <f t="shared" si="6"/>
        <v/>
      </c>
      <c r="M149" s="391"/>
    </row>
    <row r="150" spans="1:13" ht="20.100000000000001" customHeight="1">
      <c r="A150" s="6">
        <v>19</v>
      </c>
      <c r="B150" s="386"/>
      <c r="C150" s="387"/>
      <c r="D150" s="45"/>
      <c r="E150" s="459"/>
      <c r="F150" s="46"/>
      <c r="G150" s="56"/>
      <c r="H150" s="47"/>
      <c r="I150" s="56"/>
      <c r="J150" s="47"/>
      <c r="K150" s="59"/>
      <c r="L150" s="390" t="str">
        <f t="shared" si="6"/>
        <v/>
      </c>
      <c r="M150" s="391"/>
    </row>
    <row r="151" spans="1:13" ht="20.100000000000001" customHeight="1">
      <c r="A151" s="6">
        <v>20</v>
      </c>
      <c r="B151" s="392"/>
      <c r="C151" s="393"/>
      <c r="D151" s="50"/>
      <c r="E151" s="460"/>
      <c r="F151" s="48"/>
      <c r="G151" s="57"/>
      <c r="H151" s="49"/>
      <c r="I151" s="57"/>
      <c r="J151" s="49"/>
      <c r="K151" s="60"/>
      <c r="L151" s="394" t="str">
        <f t="shared" si="6"/>
        <v/>
      </c>
      <c r="M151" s="395"/>
    </row>
    <row r="152" spans="1:13" ht="24.95" customHeight="1">
      <c r="B152" s="378" t="str">
        <f>IF($C152=$E$20,$D$20,IF($C152=$E$21,$D$21,IF($C152=$E$22,$D$22,"")))</f>
        <v/>
      </c>
      <c r="C152" s="379" t="s">
        <v>393</v>
      </c>
      <c r="D152" s="396"/>
      <c r="E152" s="461"/>
      <c r="F152" s="397"/>
      <c r="G152" s="397"/>
      <c r="H152" s="398"/>
      <c r="I152" s="397"/>
      <c r="J152" s="398"/>
      <c r="K152" s="399"/>
      <c r="L152" s="400"/>
      <c r="M152" s="401"/>
    </row>
    <row r="153" spans="1:13" ht="19.5" customHeight="1">
      <c r="A153" s="6">
        <v>1</v>
      </c>
      <c r="B153" s="386"/>
      <c r="C153" s="387"/>
      <c r="D153" s="42"/>
      <c r="E153" s="458"/>
      <c r="F153" s="43"/>
      <c r="G153" s="55"/>
      <c r="H153" s="44"/>
      <c r="I153" s="55"/>
      <c r="J153" s="44"/>
      <c r="K153" s="58"/>
      <c r="L153" s="388" t="str">
        <f>IF(ISNUMBER(F153),(ROUND(PRODUCT(F153,G153,I153,K153),0)),"")</f>
        <v/>
      </c>
      <c r="M153" s="389">
        <f>ROUNDDOWN((SUM(L153:L172)),0)</f>
        <v>0</v>
      </c>
    </row>
    <row r="154" spans="1:13" ht="20.100000000000001" customHeight="1">
      <c r="A154" s="6">
        <v>2</v>
      </c>
      <c r="B154" s="386"/>
      <c r="C154" s="387"/>
      <c r="D154" s="45"/>
      <c r="E154" s="459"/>
      <c r="F154" s="46"/>
      <c r="G154" s="56"/>
      <c r="H154" s="47"/>
      <c r="I154" s="56"/>
      <c r="J154" s="47"/>
      <c r="K154" s="59"/>
      <c r="L154" s="390" t="str">
        <f t="shared" ref="L154:L172" si="7">IF(ISNUMBER(F154),(ROUND(PRODUCT(F154,G154,I154,K154),0)),"")</f>
        <v/>
      </c>
      <c r="M154" s="391"/>
    </row>
    <row r="155" spans="1:13" ht="20.100000000000001" customHeight="1">
      <c r="A155" s="6">
        <v>3</v>
      </c>
      <c r="B155" s="386"/>
      <c r="C155" s="387"/>
      <c r="D155" s="45"/>
      <c r="E155" s="459"/>
      <c r="F155" s="46"/>
      <c r="G155" s="56"/>
      <c r="H155" s="47"/>
      <c r="I155" s="56"/>
      <c r="J155" s="47"/>
      <c r="K155" s="59"/>
      <c r="L155" s="390" t="str">
        <f t="shared" si="7"/>
        <v/>
      </c>
      <c r="M155" s="391"/>
    </row>
    <row r="156" spans="1:13" ht="20.100000000000001" customHeight="1">
      <c r="A156" s="6">
        <v>4</v>
      </c>
      <c r="B156" s="386"/>
      <c r="C156" s="387"/>
      <c r="D156" s="45"/>
      <c r="E156" s="459"/>
      <c r="F156" s="46"/>
      <c r="G156" s="56"/>
      <c r="H156" s="47"/>
      <c r="I156" s="56"/>
      <c r="J156" s="47"/>
      <c r="K156" s="59"/>
      <c r="L156" s="390" t="str">
        <f t="shared" si="7"/>
        <v/>
      </c>
      <c r="M156" s="391"/>
    </row>
    <row r="157" spans="1:13" ht="20.100000000000001" customHeight="1">
      <c r="A157" s="6">
        <v>5</v>
      </c>
      <c r="B157" s="386"/>
      <c r="C157" s="387"/>
      <c r="D157" s="45"/>
      <c r="E157" s="459"/>
      <c r="F157" s="46"/>
      <c r="G157" s="56"/>
      <c r="H157" s="47"/>
      <c r="I157" s="56"/>
      <c r="J157" s="47"/>
      <c r="K157" s="59"/>
      <c r="L157" s="390" t="str">
        <f t="shared" si="7"/>
        <v/>
      </c>
      <c r="M157" s="391"/>
    </row>
    <row r="158" spans="1:13" ht="20.100000000000001" customHeight="1">
      <c r="A158" s="6">
        <v>6</v>
      </c>
      <c r="B158" s="386"/>
      <c r="C158" s="387"/>
      <c r="D158" s="45"/>
      <c r="E158" s="459"/>
      <c r="F158" s="46"/>
      <c r="G158" s="56"/>
      <c r="H158" s="47"/>
      <c r="I158" s="56"/>
      <c r="J158" s="47"/>
      <c r="K158" s="59"/>
      <c r="L158" s="390" t="str">
        <f t="shared" si="7"/>
        <v/>
      </c>
      <c r="M158" s="391"/>
    </row>
    <row r="159" spans="1:13" ht="20.100000000000001" customHeight="1">
      <c r="A159" s="6">
        <v>7</v>
      </c>
      <c r="B159" s="386"/>
      <c r="C159" s="387"/>
      <c r="D159" s="45"/>
      <c r="E159" s="459"/>
      <c r="F159" s="46"/>
      <c r="G159" s="56"/>
      <c r="H159" s="47"/>
      <c r="I159" s="56"/>
      <c r="J159" s="47"/>
      <c r="K159" s="59"/>
      <c r="L159" s="390" t="str">
        <f t="shared" si="7"/>
        <v/>
      </c>
      <c r="M159" s="391"/>
    </row>
    <row r="160" spans="1:13" ht="20.100000000000001" customHeight="1">
      <c r="A160" s="6">
        <v>8</v>
      </c>
      <c r="B160" s="386"/>
      <c r="C160" s="387"/>
      <c r="D160" s="45"/>
      <c r="E160" s="459"/>
      <c r="F160" s="46"/>
      <c r="G160" s="56"/>
      <c r="H160" s="47"/>
      <c r="I160" s="56"/>
      <c r="J160" s="47"/>
      <c r="K160" s="59"/>
      <c r="L160" s="390" t="str">
        <f t="shared" si="7"/>
        <v/>
      </c>
      <c r="M160" s="391"/>
    </row>
    <row r="161" spans="1:13" ht="20.100000000000001" customHeight="1">
      <c r="A161" s="6">
        <v>9</v>
      </c>
      <c r="B161" s="386"/>
      <c r="C161" s="387"/>
      <c r="D161" s="45"/>
      <c r="E161" s="459"/>
      <c r="F161" s="46"/>
      <c r="G161" s="56"/>
      <c r="H161" s="47"/>
      <c r="I161" s="56"/>
      <c r="J161" s="47"/>
      <c r="K161" s="59"/>
      <c r="L161" s="390" t="str">
        <f t="shared" si="7"/>
        <v/>
      </c>
      <c r="M161" s="391"/>
    </row>
    <row r="162" spans="1:13" ht="20.100000000000001" customHeight="1">
      <c r="A162" s="6">
        <v>10</v>
      </c>
      <c r="B162" s="386"/>
      <c r="C162" s="387"/>
      <c r="D162" s="45"/>
      <c r="E162" s="459"/>
      <c r="F162" s="46"/>
      <c r="G162" s="56"/>
      <c r="H162" s="47"/>
      <c r="I162" s="56"/>
      <c r="J162" s="47"/>
      <c r="K162" s="59"/>
      <c r="L162" s="390" t="str">
        <f t="shared" si="7"/>
        <v/>
      </c>
      <c r="M162" s="391"/>
    </row>
    <row r="163" spans="1:13" ht="20.100000000000001" customHeight="1">
      <c r="A163" s="6">
        <v>11</v>
      </c>
      <c r="B163" s="386"/>
      <c r="C163" s="387"/>
      <c r="D163" s="45"/>
      <c r="E163" s="459"/>
      <c r="F163" s="46"/>
      <c r="G163" s="56"/>
      <c r="H163" s="47"/>
      <c r="I163" s="56"/>
      <c r="J163" s="47"/>
      <c r="K163" s="59"/>
      <c r="L163" s="390" t="str">
        <f t="shared" si="7"/>
        <v/>
      </c>
      <c r="M163" s="391"/>
    </row>
    <row r="164" spans="1:13" ht="20.100000000000001" customHeight="1">
      <c r="A164" s="6">
        <v>12</v>
      </c>
      <c r="B164" s="386"/>
      <c r="C164" s="387"/>
      <c r="D164" s="45"/>
      <c r="E164" s="459"/>
      <c r="F164" s="46"/>
      <c r="G164" s="56"/>
      <c r="H164" s="47"/>
      <c r="I164" s="56"/>
      <c r="J164" s="47"/>
      <c r="K164" s="59"/>
      <c r="L164" s="390" t="str">
        <f t="shared" si="7"/>
        <v/>
      </c>
      <c r="M164" s="391"/>
    </row>
    <row r="165" spans="1:13" ht="20.100000000000001" customHeight="1">
      <c r="A165" s="6">
        <v>13</v>
      </c>
      <c r="B165" s="386"/>
      <c r="C165" s="387"/>
      <c r="D165" s="45"/>
      <c r="E165" s="459"/>
      <c r="F165" s="46"/>
      <c r="G165" s="56"/>
      <c r="H165" s="47"/>
      <c r="I165" s="56"/>
      <c r="J165" s="47"/>
      <c r="K165" s="59"/>
      <c r="L165" s="390" t="str">
        <f t="shared" si="7"/>
        <v/>
      </c>
      <c r="M165" s="391"/>
    </row>
    <row r="166" spans="1:13" ht="20.100000000000001" customHeight="1">
      <c r="A166" s="6">
        <v>14</v>
      </c>
      <c r="B166" s="386"/>
      <c r="C166" s="387"/>
      <c r="D166" s="45"/>
      <c r="E166" s="459"/>
      <c r="F166" s="46"/>
      <c r="G166" s="56"/>
      <c r="H166" s="47"/>
      <c r="I166" s="56"/>
      <c r="J166" s="47"/>
      <c r="K166" s="59"/>
      <c r="L166" s="390" t="str">
        <f t="shared" si="7"/>
        <v/>
      </c>
      <c r="M166" s="391"/>
    </row>
    <row r="167" spans="1:13" ht="20.100000000000001" customHeight="1">
      <c r="A167" s="6">
        <v>15</v>
      </c>
      <c r="B167" s="386"/>
      <c r="C167" s="387"/>
      <c r="D167" s="45"/>
      <c r="E167" s="459"/>
      <c r="F167" s="46"/>
      <c r="G167" s="56"/>
      <c r="H167" s="47"/>
      <c r="I167" s="56"/>
      <c r="J167" s="47"/>
      <c r="K167" s="59"/>
      <c r="L167" s="390" t="str">
        <f t="shared" si="7"/>
        <v/>
      </c>
      <c r="M167" s="391"/>
    </row>
    <row r="168" spans="1:13" ht="20.100000000000001" customHeight="1">
      <c r="A168" s="6">
        <v>16</v>
      </c>
      <c r="B168" s="386"/>
      <c r="C168" s="387"/>
      <c r="D168" s="45"/>
      <c r="E168" s="459"/>
      <c r="F168" s="46"/>
      <c r="G168" s="56"/>
      <c r="H168" s="47"/>
      <c r="I168" s="56"/>
      <c r="J168" s="47"/>
      <c r="K168" s="59"/>
      <c r="L168" s="390" t="str">
        <f t="shared" si="7"/>
        <v/>
      </c>
      <c r="M168" s="391"/>
    </row>
    <row r="169" spans="1:13" ht="20.100000000000001" customHeight="1">
      <c r="A169" s="6">
        <v>17</v>
      </c>
      <c r="B169" s="386"/>
      <c r="C169" s="387"/>
      <c r="D169" s="45"/>
      <c r="E169" s="459"/>
      <c r="F169" s="46"/>
      <c r="G169" s="56"/>
      <c r="H169" s="47"/>
      <c r="I169" s="56"/>
      <c r="J169" s="47"/>
      <c r="K169" s="59"/>
      <c r="L169" s="390" t="str">
        <f t="shared" si="7"/>
        <v/>
      </c>
      <c r="M169" s="391"/>
    </row>
    <row r="170" spans="1:13" ht="20.100000000000001" customHeight="1">
      <c r="A170" s="6">
        <v>18</v>
      </c>
      <c r="B170" s="386"/>
      <c r="C170" s="387"/>
      <c r="D170" s="45"/>
      <c r="E170" s="459"/>
      <c r="F170" s="46"/>
      <c r="G170" s="56"/>
      <c r="H170" s="47"/>
      <c r="I170" s="56"/>
      <c r="J170" s="47"/>
      <c r="K170" s="59"/>
      <c r="L170" s="390" t="str">
        <f t="shared" si="7"/>
        <v/>
      </c>
      <c r="M170" s="391"/>
    </row>
    <row r="171" spans="1:13" ht="20.100000000000001" customHeight="1">
      <c r="A171" s="6">
        <v>19</v>
      </c>
      <c r="B171" s="386"/>
      <c r="C171" s="387"/>
      <c r="D171" s="45"/>
      <c r="E171" s="459"/>
      <c r="F171" s="46"/>
      <c r="G171" s="56"/>
      <c r="H171" s="47"/>
      <c r="I171" s="56"/>
      <c r="J171" s="47"/>
      <c r="K171" s="59"/>
      <c r="L171" s="390" t="str">
        <f t="shared" si="7"/>
        <v/>
      </c>
      <c r="M171" s="391"/>
    </row>
    <row r="172" spans="1:13" ht="20.100000000000001" customHeight="1">
      <c r="A172" s="6">
        <v>20</v>
      </c>
      <c r="B172" s="392"/>
      <c r="C172" s="393"/>
      <c r="D172" s="50"/>
      <c r="E172" s="460"/>
      <c r="F172" s="48"/>
      <c r="G172" s="57"/>
      <c r="H172" s="49"/>
      <c r="I172" s="57"/>
      <c r="J172" s="49"/>
      <c r="K172" s="60"/>
      <c r="L172" s="394" t="str">
        <f t="shared" si="7"/>
        <v/>
      </c>
      <c r="M172" s="395"/>
    </row>
    <row r="173" spans="1:13" ht="24.95" customHeight="1">
      <c r="B173" s="378" t="str">
        <f>IF($C173=$E$20,$D$20,IF($C173=$E$21,$D$21,IF($C173=$E$22,$D$22,"")))</f>
        <v/>
      </c>
      <c r="C173" s="379" t="s">
        <v>394</v>
      </c>
      <c r="D173" s="396"/>
      <c r="E173" s="461"/>
      <c r="F173" s="397"/>
      <c r="G173" s="397"/>
      <c r="H173" s="398"/>
      <c r="I173" s="397"/>
      <c r="J173" s="398"/>
      <c r="K173" s="399"/>
      <c r="L173" s="400"/>
      <c r="M173" s="401"/>
    </row>
    <row r="174" spans="1:13" ht="19.5" customHeight="1">
      <c r="A174" s="6">
        <v>1</v>
      </c>
      <c r="B174" s="386"/>
      <c r="C174" s="387"/>
      <c r="D174" s="42"/>
      <c r="E174" s="458"/>
      <c r="F174" s="139"/>
      <c r="G174" s="55"/>
      <c r="H174" s="44"/>
      <c r="I174" s="55"/>
      <c r="J174" s="44"/>
      <c r="K174" s="58"/>
      <c r="L174" s="388" t="str">
        <f>IF(ISNUMBER(F174),(ROUND(PRODUCT(F174,G174,I174,K174),0)),"")</f>
        <v/>
      </c>
      <c r="M174" s="389">
        <f>ROUNDDOWN((SUM(L174:L193)),0)</f>
        <v>0</v>
      </c>
    </row>
    <row r="175" spans="1:13" ht="20.100000000000001" customHeight="1">
      <c r="A175" s="6">
        <v>2</v>
      </c>
      <c r="B175" s="386"/>
      <c r="C175" s="387"/>
      <c r="D175" s="45"/>
      <c r="E175" s="459"/>
      <c r="F175" s="46"/>
      <c r="G175" s="56"/>
      <c r="H175" s="47"/>
      <c r="I175" s="56"/>
      <c r="J175" s="47"/>
      <c r="K175" s="59"/>
      <c r="L175" s="390" t="str">
        <f t="shared" ref="L175:L193" si="8">IF(ISNUMBER(F175),(ROUND(PRODUCT(F175,G175,I175,K175),0)),"")</f>
        <v/>
      </c>
      <c r="M175" s="391"/>
    </row>
    <row r="176" spans="1:13" ht="20.100000000000001" customHeight="1">
      <c r="A176" s="6">
        <v>3</v>
      </c>
      <c r="B176" s="386"/>
      <c r="C176" s="387"/>
      <c r="D176" s="45"/>
      <c r="E176" s="459"/>
      <c r="F176" s="46"/>
      <c r="G176" s="56"/>
      <c r="H176" s="47"/>
      <c r="I176" s="56"/>
      <c r="J176" s="47"/>
      <c r="K176" s="59"/>
      <c r="L176" s="390" t="str">
        <f t="shared" si="8"/>
        <v/>
      </c>
      <c r="M176" s="391"/>
    </row>
    <row r="177" spans="1:13" ht="20.100000000000001" customHeight="1">
      <c r="A177" s="6">
        <v>4</v>
      </c>
      <c r="B177" s="386"/>
      <c r="C177" s="387"/>
      <c r="D177" s="45"/>
      <c r="E177" s="459"/>
      <c r="F177" s="46"/>
      <c r="G177" s="56"/>
      <c r="H177" s="47"/>
      <c r="I177" s="56"/>
      <c r="J177" s="47"/>
      <c r="K177" s="59"/>
      <c r="L177" s="390" t="str">
        <f t="shared" si="8"/>
        <v/>
      </c>
      <c r="M177" s="391"/>
    </row>
    <row r="178" spans="1:13" ht="20.100000000000001" customHeight="1">
      <c r="A178" s="6">
        <v>5</v>
      </c>
      <c r="B178" s="386"/>
      <c r="C178" s="387"/>
      <c r="D178" s="45"/>
      <c r="E178" s="459"/>
      <c r="F178" s="46"/>
      <c r="G178" s="56"/>
      <c r="H178" s="47"/>
      <c r="I178" s="56"/>
      <c r="J178" s="47"/>
      <c r="K178" s="59"/>
      <c r="L178" s="390" t="str">
        <f t="shared" si="8"/>
        <v/>
      </c>
      <c r="M178" s="391"/>
    </row>
    <row r="179" spans="1:13" ht="20.100000000000001" customHeight="1">
      <c r="A179" s="6">
        <v>6</v>
      </c>
      <c r="B179" s="386"/>
      <c r="C179" s="387"/>
      <c r="D179" s="45"/>
      <c r="E179" s="459"/>
      <c r="F179" s="46"/>
      <c r="G179" s="56"/>
      <c r="H179" s="47"/>
      <c r="I179" s="56"/>
      <c r="J179" s="47"/>
      <c r="K179" s="59"/>
      <c r="L179" s="390" t="str">
        <f t="shared" si="8"/>
        <v/>
      </c>
      <c r="M179" s="391"/>
    </row>
    <row r="180" spans="1:13" ht="20.100000000000001" customHeight="1">
      <c r="A180" s="6">
        <v>7</v>
      </c>
      <c r="B180" s="386"/>
      <c r="C180" s="387"/>
      <c r="D180" s="45"/>
      <c r="E180" s="459"/>
      <c r="F180" s="46"/>
      <c r="G180" s="56"/>
      <c r="H180" s="47"/>
      <c r="I180" s="56"/>
      <c r="J180" s="47"/>
      <c r="K180" s="59"/>
      <c r="L180" s="390" t="str">
        <f t="shared" si="8"/>
        <v/>
      </c>
      <c r="M180" s="391"/>
    </row>
    <row r="181" spans="1:13" ht="20.100000000000001" customHeight="1">
      <c r="A181" s="6">
        <v>8</v>
      </c>
      <c r="B181" s="386"/>
      <c r="C181" s="387"/>
      <c r="D181" s="45"/>
      <c r="E181" s="459"/>
      <c r="F181" s="46"/>
      <c r="G181" s="56"/>
      <c r="H181" s="47"/>
      <c r="I181" s="56"/>
      <c r="J181" s="47"/>
      <c r="K181" s="59"/>
      <c r="L181" s="390" t="str">
        <f t="shared" si="8"/>
        <v/>
      </c>
      <c r="M181" s="391"/>
    </row>
    <row r="182" spans="1:13" ht="20.100000000000001" customHeight="1">
      <c r="A182" s="6">
        <v>9</v>
      </c>
      <c r="B182" s="386"/>
      <c r="C182" s="387"/>
      <c r="D182" s="45"/>
      <c r="E182" s="459"/>
      <c r="F182" s="46"/>
      <c r="G182" s="56"/>
      <c r="H182" s="47"/>
      <c r="I182" s="56"/>
      <c r="J182" s="47"/>
      <c r="K182" s="59"/>
      <c r="L182" s="390" t="str">
        <f t="shared" si="8"/>
        <v/>
      </c>
      <c r="M182" s="391"/>
    </row>
    <row r="183" spans="1:13" ht="20.100000000000001" customHeight="1">
      <c r="A183" s="6">
        <v>10</v>
      </c>
      <c r="B183" s="386"/>
      <c r="C183" s="387"/>
      <c r="D183" s="45"/>
      <c r="E183" s="459"/>
      <c r="F183" s="46"/>
      <c r="G183" s="56"/>
      <c r="H183" s="47"/>
      <c r="I183" s="56"/>
      <c r="J183" s="47"/>
      <c r="K183" s="59"/>
      <c r="L183" s="390" t="str">
        <f t="shared" si="8"/>
        <v/>
      </c>
      <c r="M183" s="391"/>
    </row>
    <row r="184" spans="1:13" ht="20.100000000000001" customHeight="1">
      <c r="A184" s="6">
        <v>11</v>
      </c>
      <c r="B184" s="386"/>
      <c r="C184" s="387"/>
      <c r="D184" s="45"/>
      <c r="E184" s="459"/>
      <c r="F184" s="46"/>
      <c r="G184" s="56"/>
      <c r="H184" s="47"/>
      <c r="I184" s="56"/>
      <c r="J184" s="47"/>
      <c r="K184" s="59"/>
      <c r="L184" s="390" t="str">
        <f t="shared" si="8"/>
        <v/>
      </c>
      <c r="M184" s="391"/>
    </row>
    <row r="185" spans="1:13" ht="20.100000000000001" customHeight="1">
      <c r="A185" s="6">
        <v>12</v>
      </c>
      <c r="B185" s="386"/>
      <c r="C185" s="387"/>
      <c r="D185" s="45"/>
      <c r="E185" s="459"/>
      <c r="F185" s="46"/>
      <c r="G185" s="56"/>
      <c r="H185" s="47"/>
      <c r="I185" s="56"/>
      <c r="J185" s="47"/>
      <c r="K185" s="59"/>
      <c r="L185" s="390" t="str">
        <f t="shared" si="8"/>
        <v/>
      </c>
      <c r="M185" s="391"/>
    </row>
    <row r="186" spans="1:13" ht="20.100000000000001" customHeight="1">
      <c r="A186" s="6">
        <v>13</v>
      </c>
      <c r="B186" s="386"/>
      <c r="C186" s="387"/>
      <c r="D186" s="45"/>
      <c r="E186" s="459"/>
      <c r="F186" s="46"/>
      <c r="G186" s="56"/>
      <c r="H186" s="47"/>
      <c r="I186" s="56"/>
      <c r="J186" s="47"/>
      <c r="K186" s="59"/>
      <c r="L186" s="390" t="str">
        <f t="shared" si="8"/>
        <v/>
      </c>
      <c r="M186" s="391"/>
    </row>
    <row r="187" spans="1:13" ht="20.100000000000001" customHeight="1">
      <c r="A187" s="6">
        <v>14</v>
      </c>
      <c r="B187" s="386"/>
      <c r="C187" s="387"/>
      <c r="D187" s="45"/>
      <c r="E187" s="459"/>
      <c r="F187" s="46"/>
      <c r="G187" s="56"/>
      <c r="H187" s="47"/>
      <c r="I187" s="56"/>
      <c r="J187" s="47"/>
      <c r="K187" s="59"/>
      <c r="L187" s="390" t="str">
        <f t="shared" si="8"/>
        <v/>
      </c>
      <c r="M187" s="391"/>
    </row>
    <row r="188" spans="1:13" ht="20.100000000000001" customHeight="1">
      <c r="A188" s="6">
        <v>15</v>
      </c>
      <c r="B188" s="386"/>
      <c r="C188" s="387"/>
      <c r="D188" s="45"/>
      <c r="E188" s="459"/>
      <c r="F188" s="46"/>
      <c r="G188" s="56"/>
      <c r="H188" s="47"/>
      <c r="I188" s="56"/>
      <c r="J188" s="47"/>
      <c r="K188" s="59"/>
      <c r="L188" s="390" t="str">
        <f t="shared" si="8"/>
        <v/>
      </c>
      <c r="M188" s="391"/>
    </row>
    <row r="189" spans="1:13" ht="20.100000000000001" customHeight="1">
      <c r="A189" s="6">
        <v>16</v>
      </c>
      <c r="B189" s="386"/>
      <c r="C189" s="387"/>
      <c r="D189" s="45"/>
      <c r="E189" s="459"/>
      <c r="F189" s="46"/>
      <c r="G189" s="56"/>
      <c r="H189" s="47"/>
      <c r="I189" s="56"/>
      <c r="J189" s="47"/>
      <c r="K189" s="59"/>
      <c r="L189" s="390" t="str">
        <f t="shared" si="8"/>
        <v/>
      </c>
      <c r="M189" s="391"/>
    </row>
    <row r="190" spans="1:13" ht="20.100000000000001" customHeight="1">
      <c r="A190" s="6">
        <v>17</v>
      </c>
      <c r="B190" s="386"/>
      <c r="C190" s="387"/>
      <c r="D190" s="45"/>
      <c r="E190" s="459"/>
      <c r="F190" s="46"/>
      <c r="G190" s="56"/>
      <c r="H190" s="47"/>
      <c r="I190" s="56"/>
      <c r="J190" s="47"/>
      <c r="K190" s="59"/>
      <c r="L190" s="390" t="str">
        <f t="shared" si="8"/>
        <v/>
      </c>
      <c r="M190" s="391"/>
    </row>
    <row r="191" spans="1:13" ht="20.100000000000001" customHeight="1">
      <c r="A191" s="6">
        <v>18</v>
      </c>
      <c r="B191" s="386"/>
      <c r="C191" s="387"/>
      <c r="D191" s="45"/>
      <c r="E191" s="459"/>
      <c r="F191" s="46"/>
      <c r="G191" s="56"/>
      <c r="H191" s="47"/>
      <c r="I191" s="56"/>
      <c r="J191" s="47"/>
      <c r="K191" s="59"/>
      <c r="L191" s="390" t="str">
        <f t="shared" si="8"/>
        <v/>
      </c>
      <c r="M191" s="391"/>
    </row>
    <row r="192" spans="1:13" ht="20.100000000000001" customHeight="1">
      <c r="A192" s="6">
        <v>19</v>
      </c>
      <c r="B192" s="386"/>
      <c r="C192" s="387"/>
      <c r="D192" s="45"/>
      <c r="E192" s="459"/>
      <c r="F192" s="46"/>
      <c r="G192" s="56"/>
      <c r="H192" s="47"/>
      <c r="I192" s="56"/>
      <c r="J192" s="47"/>
      <c r="K192" s="59"/>
      <c r="L192" s="390" t="str">
        <f t="shared" si="8"/>
        <v/>
      </c>
      <c r="M192" s="391"/>
    </row>
    <row r="193" spans="1:13" ht="20.100000000000001" customHeight="1">
      <c r="A193" s="6">
        <v>20</v>
      </c>
      <c r="B193" s="392"/>
      <c r="C193" s="393"/>
      <c r="D193" s="50"/>
      <c r="E193" s="460"/>
      <c r="F193" s="48"/>
      <c r="G193" s="57"/>
      <c r="H193" s="49"/>
      <c r="I193" s="57"/>
      <c r="J193" s="49"/>
      <c r="K193" s="60"/>
      <c r="L193" s="394" t="str">
        <f t="shared" si="8"/>
        <v/>
      </c>
      <c r="M193" s="395"/>
    </row>
    <row r="194" spans="1:13" ht="24.95" customHeight="1">
      <c r="B194" s="378" t="str">
        <f>IF($C194=$E$20,$D$20,IF($C194=$E$21,$D$21,IF($C194=$E$22,$D$22,"")))</f>
        <v/>
      </c>
      <c r="C194" s="379" t="s">
        <v>395</v>
      </c>
      <c r="D194" s="396"/>
      <c r="E194" s="461"/>
      <c r="F194" s="447"/>
      <c r="G194" s="397"/>
      <c r="H194" s="398"/>
      <c r="I194" s="397"/>
      <c r="J194" s="398"/>
      <c r="K194" s="399"/>
      <c r="L194" s="400"/>
      <c r="M194" s="401"/>
    </row>
    <row r="195" spans="1:13" ht="19.5" customHeight="1">
      <c r="A195" s="6">
        <v>1</v>
      </c>
      <c r="B195" s="386"/>
      <c r="C195" s="387"/>
      <c r="D195" s="42"/>
      <c r="E195" s="458"/>
      <c r="F195" s="43"/>
      <c r="G195" s="55"/>
      <c r="H195" s="44"/>
      <c r="I195" s="55"/>
      <c r="J195" s="44"/>
      <c r="K195" s="58"/>
      <c r="L195" s="388" t="str">
        <f>IF(ISNUMBER(F195),(ROUND(PRODUCT(F195,G195,I195,K195),0)),"")</f>
        <v/>
      </c>
      <c r="M195" s="389">
        <f>ROUNDDOWN((SUM(L195:L214)),0)</f>
        <v>0</v>
      </c>
    </row>
    <row r="196" spans="1:13" ht="20.100000000000001" customHeight="1">
      <c r="A196" s="6">
        <v>2</v>
      </c>
      <c r="B196" s="386"/>
      <c r="C196" s="387"/>
      <c r="D196" s="45"/>
      <c r="E196" s="459"/>
      <c r="F196" s="46"/>
      <c r="G196" s="56"/>
      <c r="H196" s="47"/>
      <c r="I196" s="56"/>
      <c r="J196" s="47"/>
      <c r="K196" s="59"/>
      <c r="L196" s="390" t="str">
        <f t="shared" ref="L196:L214" si="9">IF(ISNUMBER(F196),(ROUND(PRODUCT(F196,G196,I196,K196),0)),"")</f>
        <v/>
      </c>
      <c r="M196" s="391"/>
    </row>
    <row r="197" spans="1:13" ht="20.100000000000001" customHeight="1">
      <c r="A197" s="6">
        <v>3</v>
      </c>
      <c r="B197" s="386"/>
      <c r="C197" s="387"/>
      <c r="D197" s="45"/>
      <c r="E197" s="459"/>
      <c r="F197" s="46"/>
      <c r="G197" s="56"/>
      <c r="H197" s="47"/>
      <c r="I197" s="56"/>
      <c r="J197" s="47"/>
      <c r="K197" s="59"/>
      <c r="L197" s="390" t="str">
        <f t="shared" si="9"/>
        <v/>
      </c>
      <c r="M197" s="391"/>
    </row>
    <row r="198" spans="1:13" ht="20.100000000000001" customHeight="1">
      <c r="A198" s="6">
        <v>4</v>
      </c>
      <c r="B198" s="386"/>
      <c r="C198" s="387"/>
      <c r="D198" s="45"/>
      <c r="E198" s="459"/>
      <c r="F198" s="46"/>
      <c r="G198" s="56"/>
      <c r="H198" s="47"/>
      <c r="I198" s="56"/>
      <c r="J198" s="47"/>
      <c r="K198" s="59"/>
      <c r="L198" s="390" t="str">
        <f t="shared" si="9"/>
        <v/>
      </c>
      <c r="M198" s="391"/>
    </row>
    <row r="199" spans="1:13" ht="20.100000000000001" customHeight="1">
      <c r="A199" s="6">
        <v>5</v>
      </c>
      <c r="B199" s="386"/>
      <c r="C199" s="387"/>
      <c r="D199" s="45"/>
      <c r="E199" s="459"/>
      <c r="F199" s="46"/>
      <c r="G199" s="56"/>
      <c r="H199" s="47"/>
      <c r="I199" s="56"/>
      <c r="J199" s="47"/>
      <c r="K199" s="59"/>
      <c r="L199" s="390" t="str">
        <f t="shared" si="9"/>
        <v/>
      </c>
      <c r="M199" s="391"/>
    </row>
    <row r="200" spans="1:13" ht="20.100000000000001" customHeight="1">
      <c r="A200" s="6">
        <v>6</v>
      </c>
      <c r="B200" s="386"/>
      <c r="C200" s="387"/>
      <c r="D200" s="45"/>
      <c r="E200" s="459"/>
      <c r="F200" s="46"/>
      <c r="G200" s="56"/>
      <c r="H200" s="47"/>
      <c r="I200" s="56"/>
      <c r="J200" s="47"/>
      <c r="K200" s="59"/>
      <c r="L200" s="390" t="str">
        <f t="shared" si="9"/>
        <v/>
      </c>
      <c r="M200" s="391"/>
    </row>
    <row r="201" spans="1:13" ht="20.100000000000001" customHeight="1">
      <c r="A201" s="6">
        <v>7</v>
      </c>
      <c r="B201" s="386"/>
      <c r="C201" s="387"/>
      <c r="D201" s="45"/>
      <c r="E201" s="459"/>
      <c r="F201" s="46"/>
      <c r="G201" s="56"/>
      <c r="H201" s="47"/>
      <c r="I201" s="56"/>
      <c r="J201" s="47"/>
      <c r="K201" s="59"/>
      <c r="L201" s="390" t="str">
        <f t="shared" si="9"/>
        <v/>
      </c>
      <c r="M201" s="391"/>
    </row>
    <row r="202" spans="1:13" ht="20.100000000000001" customHeight="1">
      <c r="A202" s="6">
        <v>8</v>
      </c>
      <c r="B202" s="386"/>
      <c r="C202" s="387"/>
      <c r="D202" s="45"/>
      <c r="E202" s="459"/>
      <c r="F202" s="46"/>
      <c r="G202" s="56"/>
      <c r="H202" s="47"/>
      <c r="I202" s="56"/>
      <c r="J202" s="47"/>
      <c r="K202" s="59"/>
      <c r="L202" s="390" t="str">
        <f t="shared" si="9"/>
        <v/>
      </c>
      <c r="M202" s="391"/>
    </row>
    <row r="203" spans="1:13" ht="20.100000000000001" customHeight="1">
      <c r="A203" s="6">
        <v>9</v>
      </c>
      <c r="B203" s="386"/>
      <c r="C203" s="387"/>
      <c r="D203" s="45"/>
      <c r="E203" s="459"/>
      <c r="F203" s="46"/>
      <c r="G203" s="56"/>
      <c r="H203" s="47"/>
      <c r="I203" s="56"/>
      <c r="J203" s="47"/>
      <c r="K203" s="59"/>
      <c r="L203" s="390" t="str">
        <f t="shared" si="9"/>
        <v/>
      </c>
      <c r="M203" s="391"/>
    </row>
    <row r="204" spans="1:13" ht="20.100000000000001" customHeight="1">
      <c r="A204" s="6">
        <v>10</v>
      </c>
      <c r="B204" s="386"/>
      <c r="C204" s="387"/>
      <c r="D204" s="45"/>
      <c r="E204" s="459"/>
      <c r="F204" s="46"/>
      <c r="G204" s="56"/>
      <c r="H204" s="47"/>
      <c r="I204" s="56"/>
      <c r="J204" s="47"/>
      <c r="K204" s="59"/>
      <c r="L204" s="390" t="str">
        <f t="shared" si="9"/>
        <v/>
      </c>
      <c r="M204" s="391"/>
    </row>
    <row r="205" spans="1:13" ht="20.100000000000001" customHeight="1">
      <c r="A205" s="6">
        <v>11</v>
      </c>
      <c r="B205" s="386"/>
      <c r="C205" s="387"/>
      <c r="D205" s="45"/>
      <c r="E205" s="459"/>
      <c r="F205" s="46"/>
      <c r="G205" s="56"/>
      <c r="H205" s="47"/>
      <c r="I205" s="56"/>
      <c r="J205" s="47"/>
      <c r="K205" s="59"/>
      <c r="L205" s="390" t="str">
        <f t="shared" si="9"/>
        <v/>
      </c>
      <c r="M205" s="391"/>
    </row>
    <row r="206" spans="1:13" ht="20.100000000000001" customHeight="1">
      <c r="A206" s="6">
        <v>12</v>
      </c>
      <c r="B206" s="386"/>
      <c r="C206" s="387"/>
      <c r="D206" s="45"/>
      <c r="E206" s="459"/>
      <c r="F206" s="46"/>
      <c r="G206" s="56"/>
      <c r="H206" s="47"/>
      <c r="I206" s="56"/>
      <c r="J206" s="47"/>
      <c r="K206" s="59"/>
      <c r="L206" s="390" t="str">
        <f t="shared" si="9"/>
        <v/>
      </c>
      <c r="M206" s="391"/>
    </row>
    <row r="207" spans="1:13" ht="20.100000000000001" customHeight="1">
      <c r="A207" s="6">
        <v>13</v>
      </c>
      <c r="B207" s="386"/>
      <c r="C207" s="387"/>
      <c r="D207" s="45"/>
      <c r="E207" s="459"/>
      <c r="F207" s="46"/>
      <c r="G207" s="56"/>
      <c r="H207" s="47"/>
      <c r="I207" s="56"/>
      <c r="J207" s="47"/>
      <c r="K207" s="59"/>
      <c r="L207" s="390" t="str">
        <f t="shared" si="9"/>
        <v/>
      </c>
      <c r="M207" s="391"/>
    </row>
    <row r="208" spans="1:13" ht="20.100000000000001" customHeight="1">
      <c r="A208" s="6">
        <v>14</v>
      </c>
      <c r="B208" s="386"/>
      <c r="C208" s="387"/>
      <c r="D208" s="45"/>
      <c r="E208" s="459"/>
      <c r="F208" s="46"/>
      <c r="G208" s="56"/>
      <c r="H208" s="47"/>
      <c r="I208" s="56"/>
      <c r="J208" s="47"/>
      <c r="K208" s="59"/>
      <c r="L208" s="390" t="str">
        <f t="shared" si="9"/>
        <v/>
      </c>
      <c r="M208" s="391"/>
    </row>
    <row r="209" spans="1:13" ht="20.100000000000001" customHeight="1">
      <c r="A209" s="6">
        <v>15</v>
      </c>
      <c r="B209" s="386"/>
      <c r="C209" s="387"/>
      <c r="D209" s="45"/>
      <c r="E209" s="459"/>
      <c r="F209" s="46"/>
      <c r="G209" s="56"/>
      <c r="H209" s="47"/>
      <c r="I209" s="56"/>
      <c r="J209" s="47"/>
      <c r="K209" s="59"/>
      <c r="L209" s="390" t="str">
        <f t="shared" si="9"/>
        <v/>
      </c>
      <c r="M209" s="391"/>
    </row>
    <row r="210" spans="1:13" ht="20.100000000000001" customHeight="1">
      <c r="A210" s="6">
        <v>16</v>
      </c>
      <c r="B210" s="386"/>
      <c r="C210" s="387"/>
      <c r="D210" s="45"/>
      <c r="E210" s="459"/>
      <c r="F210" s="46"/>
      <c r="G210" s="56"/>
      <c r="H210" s="47"/>
      <c r="I210" s="56"/>
      <c r="J210" s="47"/>
      <c r="K210" s="59"/>
      <c r="L210" s="390" t="str">
        <f t="shared" si="9"/>
        <v/>
      </c>
      <c r="M210" s="391"/>
    </row>
    <row r="211" spans="1:13" ht="20.100000000000001" customHeight="1">
      <c r="A211" s="6">
        <v>17</v>
      </c>
      <c r="B211" s="386"/>
      <c r="C211" s="387"/>
      <c r="D211" s="45"/>
      <c r="E211" s="459"/>
      <c r="F211" s="46"/>
      <c r="G211" s="56"/>
      <c r="H211" s="47"/>
      <c r="I211" s="56"/>
      <c r="J211" s="47"/>
      <c r="K211" s="59"/>
      <c r="L211" s="390" t="str">
        <f t="shared" si="9"/>
        <v/>
      </c>
      <c r="M211" s="391"/>
    </row>
    <row r="212" spans="1:13" ht="20.100000000000001" customHeight="1">
      <c r="A212" s="6">
        <v>18</v>
      </c>
      <c r="B212" s="386"/>
      <c r="C212" s="387"/>
      <c r="D212" s="45"/>
      <c r="E212" s="459"/>
      <c r="F212" s="46"/>
      <c r="G212" s="56"/>
      <c r="H212" s="47"/>
      <c r="I212" s="56"/>
      <c r="J212" s="47"/>
      <c r="K212" s="59"/>
      <c r="L212" s="390" t="str">
        <f t="shared" si="9"/>
        <v/>
      </c>
      <c r="M212" s="391"/>
    </row>
    <row r="213" spans="1:13" ht="20.100000000000001" customHeight="1">
      <c r="A213" s="6">
        <v>19</v>
      </c>
      <c r="B213" s="386"/>
      <c r="C213" s="387"/>
      <c r="D213" s="45"/>
      <c r="E213" s="459"/>
      <c r="F213" s="46"/>
      <c r="G213" s="56"/>
      <c r="H213" s="47"/>
      <c r="I213" s="56"/>
      <c r="J213" s="47"/>
      <c r="K213" s="59"/>
      <c r="L213" s="390" t="str">
        <f t="shared" si="9"/>
        <v/>
      </c>
      <c r="M213" s="391"/>
    </row>
    <row r="214" spans="1:13" ht="20.100000000000001" customHeight="1">
      <c r="A214" s="6">
        <v>20</v>
      </c>
      <c r="B214" s="392"/>
      <c r="C214" s="393"/>
      <c r="D214" s="50"/>
      <c r="E214" s="460"/>
      <c r="F214" s="48"/>
      <c r="G214" s="57"/>
      <c r="H214" s="49"/>
      <c r="I214" s="57"/>
      <c r="J214" s="49"/>
      <c r="K214" s="60"/>
      <c r="L214" s="394" t="str">
        <f t="shared" si="9"/>
        <v/>
      </c>
      <c r="M214" s="395"/>
    </row>
    <row r="215" spans="1:13" ht="24.95" customHeight="1">
      <c r="B215" s="378" t="str">
        <f>IF($C215=$E$20,$D$20,IF($C215=$E$21,$D$21,IF($C215=$E$22,$D$22,"")))</f>
        <v/>
      </c>
      <c r="C215" s="379" t="s">
        <v>396</v>
      </c>
      <c r="D215" s="396"/>
      <c r="E215" s="461"/>
      <c r="F215" s="397"/>
      <c r="G215" s="397"/>
      <c r="H215" s="398"/>
      <c r="I215" s="397"/>
      <c r="J215" s="398"/>
      <c r="K215" s="399"/>
      <c r="L215" s="400"/>
      <c r="M215" s="401"/>
    </row>
    <row r="216" spans="1:13" ht="19.5" customHeight="1">
      <c r="A216" s="6">
        <v>1</v>
      </c>
      <c r="B216" s="386"/>
      <c r="C216" s="387"/>
      <c r="D216" s="42"/>
      <c r="E216" s="458"/>
      <c r="F216" s="43"/>
      <c r="G216" s="55"/>
      <c r="H216" s="44"/>
      <c r="I216" s="55"/>
      <c r="J216" s="44"/>
      <c r="K216" s="58"/>
      <c r="L216" s="388" t="str">
        <f>IF(ISNUMBER(F216),(ROUND(PRODUCT(F216,G216,I216,K216),0)),"")</f>
        <v/>
      </c>
      <c r="M216" s="389">
        <f>ROUNDDOWN((SUM(L216:L235)),0)</f>
        <v>0</v>
      </c>
    </row>
    <row r="217" spans="1:13" ht="20.100000000000001" customHeight="1">
      <c r="A217" s="6">
        <v>2</v>
      </c>
      <c r="B217" s="386"/>
      <c r="C217" s="387"/>
      <c r="D217" s="45"/>
      <c r="E217" s="459"/>
      <c r="F217" s="46"/>
      <c r="G217" s="56"/>
      <c r="H217" s="47"/>
      <c r="I217" s="56"/>
      <c r="J217" s="47"/>
      <c r="K217" s="59"/>
      <c r="L217" s="390" t="str">
        <f t="shared" ref="L217:L235" si="10">IF(ISNUMBER(F217),(ROUND(PRODUCT(F217,G217,I217,K217),0)),"")</f>
        <v/>
      </c>
      <c r="M217" s="391"/>
    </row>
    <row r="218" spans="1:13" ht="20.100000000000001" customHeight="1">
      <c r="A218" s="6">
        <v>3</v>
      </c>
      <c r="B218" s="386"/>
      <c r="C218" s="387"/>
      <c r="D218" s="45"/>
      <c r="E218" s="459"/>
      <c r="F218" s="46"/>
      <c r="G218" s="56"/>
      <c r="H218" s="47"/>
      <c r="I218" s="56"/>
      <c r="J218" s="47"/>
      <c r="K218" s="59"/>
      <c r="L218" s="390" t="str">
        <f t="shared" si="10"/>
        <v/>
      </c>
      <c r="M218" s="391"/>
    </row>
    <row r="219" spans="1:13" ht="20.100000000000001" customHeight="1">
      <c r="A219" s="6">
        <v>4</v>
      </c>
      <c r="B219" s="386"/>
      <c r="C219" s="387"/>
      <c r="D219" s="45"/>
      <c r="E219" s="459"/>
      <c r="F219" s="46"/>
      <c r="G219" s="56"/>
      <c r="H219" s="47"/>
      <c r="I219" s="56"/>
      <c r="J219" s="47"/>
      <c r="K219" s="59"/>
      <c r="L219" s="390" t="str">
        <f t="shared" si="10"/>
        <v/>
      </c>
      <c r="M219" s="391"/>
    </row>
    <row r="220" spans="1:13" ht="20.100000000000001" customHeight="1">
      <c r="A220" s="6">
        <v>5</v>
      </c>
      <c r="B220" s="386"/>
      <c r="C220" s="387"/>
      <c r="D220" s="45"/>
      <c r="E220" s="459"/>
      <c r="F220" s="46"/>
      <c r="G220" s="56"/>
      <c r="H220" s="47"/>
      <c r="I220" s="56"/>
      <c r="J220" s="47"/>
      <c r="K220" s="59"/>
      <c r="L220" s="390" t="str">
        <f t="shared" si="10"/>
        <v/>
      </c>
      <c r="M220" s="391"/>
    </row>
    <row r="221" spans="1:13" ht="20.100000000000001" customHeight="1">
      <c r="A221" s="6">
        <v>6</v>
      </c>
      <c r="B221" s="386"/>
      <c r="C221" s="387"/>
      <c r="D221" s="45"/>
      <c r="E221" s="459"/>
      <c r="F221" s="46"/>
      <c r="G221" s="56"/>
      <c r="H221" s="47"/>
      <c r="I221" s="56"/>
      <c r="J221" s="47"/>
      <c r="K221" s="59"/>
      <c r="L221" s="390" t="str">
        <f t="shared" si="10"/>
        <v/>
      </c>
      <c r="M221" s="391"/>
    </row>
    <row r="222" spans="1:13" ht="20.100000000000001" customHeight="1">
      <c r="A222" s="6">
        <v>7</v>
      </c>
      <c r="B222" s="386"/>
      <c r="C222" s="387"/>
      <c r="D222" s="45"/>
      <c r="E222" s="459"/>
      <c r="F222" s="46"/>
      <c r="G222" s="56"/>
      <c r="H222" s="47"/>
      <c r="I222" s="56"/>
      <c r="J222" s="47"/>
      <c r="K222" s="59"/>
      <c r="L222" s="390" t="str">
        <f t="shared" si="10"/>
        <v/>
      </c>
      <c r="M222" s="391"/>
    </row>
    <row r="223" spans="1:13" ht="20.100000000000001" customHeight="1">
      <c r="A223" s="6">
        <v>8</v>
      </c>
      <c r="B223" s="386"/>
      <c r="C223" s="387"/>
      <c r="D223" s="45"/>
      <c r="E223" s="459"/>
      <c r="F223" s="46"/>
      <c r="G223" s="56"/>
      <c r="H223" s="47"/>
      <c r="I223" s="56"/>
      <c r="J223" s="47"/>
      <c r="K223" s="59"/>
      <c r="L223" s="390" t="str">
        <f t="shared" si="10"/>
        <v/>
      </c>
      <c r="M223" s="391"/>
    </row>
    <row r="224" spans="1:13" ht="20.100000000000001" customHeight="1">
      <c r="A224" s="6">
        <v>9</v>
      </c>
      <c r="B224" s="386"/>
      <c r="C224" s="387"/>
      <c r="D224" s="45"/>
      <c r="E224" s="459"/>
      <c r="F224" s="46"/>
      <c r="G224" s="56"/>
      <c r="H224" s="47"/>
      <c r="I224" s="56"/>
      <c r="J224" s="47"/>
      <c r="K224" s="59"/>
      <c r="L224" s="390" t="str">
        <f t="shared" si="10"/>
        <v/>
      </c>
      <c r="M224" s="391"/>
    </row>
    <row r="225" spans="1:13" ht="20.100000000000001" customHeight="1">
      <c r="A225" s="6">
        <v>10</v>
      </c>
      <c r="B225" s="386"/>
      <c r="C225" s="387"/>
      <c r="D225" s="45"/>
      <c r="E225" s="459"/>
      <c r="F225" s="46"/>
      <c r="G225" s="56"/>
      <c r="H225" s="47"/>
      <c r="I225" s="56"/>
      <c r="J225" s="47"/>
      <c r="K225" s="59"/>
      <c r="L225" s="390" t="str">
        <f t="shared" si="10"/>
        <v/>
      </c>
      <c r="M225" s="391"/>
    </row>
    <row r="226" spans="1:13" ht="20.100000000000001" customHeight="1">
      <c r="A226" s="6">
        <v>11</v>
      </c>
      <c r="B226" s="386"/>
      <c r="C226" s="387"/>
      <c r="D226" s="45"/>
      <c r="E226" s="459"/>
      <c r="F226" s="46"/>
      <c r="G226" s="56"/>
      <c r="H226" s="47"/>
      <c r="I226" s="56"/>
      <c r="J226" s="47"/>
      <c r="K226" s="59"/>
      <c r="L226" s="390" t="str">
        <f t="shared" si="10"/>
        <v/>
      </c>
      <c r="M226" s="391"/>
    </row>
    <row r="227" spans="1:13" ht="20.100000000000001" customHeight="1">
      <c r="A227" s="6">
        <v>12</v>
      </c>
      <c r="B227" s="386"/>
      <c r="C227" s="387"/>
      <c r="D227" s="45"/>
      <c r="E227" s="459"/>
      <c r="F227" s="46"/>
      <c r="G227" s="56"/>
      <c r="H227" s="47"/>
      <c r="I227" s="56"/>
      <c r="J227" s="47"/>
      <c r="K227" s="59"/>
      <c r="L227" s="390" t="str">
        <f t="shared" si="10"/>
        <v/>
      </c>
      <c r="M227" s="391"/>
    </row>
    <row r="228" spans="1:13" ht="20.100000000000001" customHeight="1">
      <c r="A228" s="6">
        <v>13</v>
      </c>
      <c r="B228" s="386"/>
      <c r="C228" s="387"/>
      <c r="D228" s="45"/>
      <c r="E228" s="459"/>
      <c r="F228" s="46"/>
      <c r="G228" s="56"/>
      <c r="H228" s="47"/>
      <c r="I228" s="56"/>
      <c r="J228" s="47"/>
      <c r="K228" s="59"/>
      <c r="L228" s="390" t="str">
        <f t="shared" si="10"/>
        <v/>
      </c>
      <c r="M228" s="391"/>
    </row>
    <row r="229" spans="1:13" ht="20.100000000000001" customHeight="1">
      <c r="A229" s="6">
        <v>14</v>
      </c>
      <c r="B229" s="386"/>
      <c r="C229" s="387"/>
      <c r="D229" s="45"/>
      <c r="E229" s="459"/>
      <c r="F229" s="46"/>
      <c r="G229" s="56"/>
      <c r="H229" s="47"/>
      <c r="I229" s="56"/>
      <c r="J229" s="47"/>
      <c r="K229" s="59"/>
      <c r="L229" s="390" t="str">
        <f t="shared" si="10"/>
        <v/>
      </c>
      <c r="M229" s="391"/>
    </row>
    <row r="230" spans="1:13" ht="20.100000000000001" customHeight="1">
      <c r="A230" s="6">
        <v>15</v>
      </c>
      <c r="B230" s="386"/>
      <c r="C230" s="387"/>
      <c r="D230" s="45"/>
      <c r="E230" s="459"/>
      <c r="F230" s="46"/>
      <c r="G230" s="56"/>
      <c r="H230" s="47"/>
      <c r="I230" s="56"/>
      <c r="J230" s="47"/>
      <c r="K230" s="59"/>
      <c r="L230" s="390" t="str">
        <f t="shared" si="10"/>
        <v/>
      </c>
      <c r="M230" s="391"/>
    </row>
    <row r="231" spans="1:13" ht="20.100000000000001" customHeight="1">
      <c r="A231" s="6">
        <v>16</v>
      </c>
      <c r="B231" s="386"/>
      <c r="C231" s="387"/>
      <c r="D231" s="45"/>
      <c r="E231" s="459"/>
      <c r="F231" s="46"/>
      <c r="G231" s="56"/>
      <c r="H231" s="47"/>
      <c r="I231" s="56"/>
      <c r="J231" s="47"/>
      <c r="K231" s="59"/>
      <c r="L231" s="390" t="str">
        <f t="shared" si="10"/>
        <v/>
      </c>
      <c r="M231" s="391"/>
    </row>
    <row r="232" spans="1:13" ht="20.100000000000001" customHeight="1">
      <c r="A232" s="6">
        <v>17</v>
      </c>
      <c r="B232" s="386"/>
      <c r="C232" s="387"/>
      <c r="D232" s="45"/>
      <c r="E232" s="459"/>
      <c r="F232" s="46"/>
      <c r="G232" s="56"/>
      <c r="H232" s="47"/>
      <c r="I232" s="56"/>
      <c r="J232" s="47"/>
      <c r="K232" s="59"/>
      <c r="L232" s="390" t="str">
        <f t="shared" si="10"/>
        <v/>
      </c>
      <c r="M232" s="391"/>
    </row>
    <row r="233" spans="1:13" ht="20.100000000000001" customHeight="1">
      <c r="A233" s="6">
        <v>18</v>
      </c>
      <c r="B233" s="386"/>
      <c r="C233" s="387"/>
      <c r="D233" s="45"/>
      <c r="E233" s="459"/>
      <c r="F233" s="46"/>
      <c r="G233" s="56"/>
      <c r="H233" s="47"/>
      <c r="I233" s="56"/>
      <c r="J233" s="47"/>
      <c r="K233" s="59"/>
      <c r="L233" s="390" t="str">
        <f t="shared" si="10"/>
        <v/>
      </c>
      <c r="M233" s="391"/>
    </row>
    <row r="234" spans="1:13" ht="20.100000000000001" customHeight="1">
      <c r="A234" s="6">
        <v>19</v>
      </c>
      <c r="B234" s="386"/>
      <c r="C234" s="387"/>
      <c r="D234" s="45"/>
      <c r="E234" s="459"/>
      <c r="F234" s="46"/>
      <c r="G234" s="56"/>
      <c r="H234" s="47"/>
      <c r="I234" s="56"/>
      <c r="J234" s="47"/>
      <c r="K234" s="59"/>
      <c r="L234" s="390" t="str">
        <f t="shared" si="10"/>
        <v/>
      </c>
      <c r="M234" s="391"/>
    </row>
    <row r="235" spans="1:13" ht="20.100000000000001" customHeight="1">
      <c r="A235" s="6">
        <v>20</v>
      </c>
      <c r="B235" s="392"/>
      <c r="C235" s="393"/>
      <c r="D235" s="50"/>
      <c r="E235" s="460"/>
      <c r="F235" s="48"/>
      <c r="G235" s="57"/>
      <c r="H235" s="49"/>
      <c r="I235" s="57"/>
      <c r="J235" s="49"/>
      <c r="K235" s="60"/>
      <c r="L235" s="394" t="str">
        <f t="shared" si="10"/>
        <v/>
      </c>
      <c r="M235" s="395"/>
    </row>
    <row r="236" spans="1:13" ht="24.95" customHeight="1">
      <c r="B236" s="403"/>
      <c r="C236" s="446" t="s">
        <v>397</v>
      </c>
      <c r="D236" s="396"/>
      <c r="E236" s="461"/>
      <c r="F236" s="397"/>
      <c r="G236" s="397"/>
      <c r="H236" s="398"/>
      <c r="I236" s="397"/>
      <c r="J236" s="398"/>
      <c r="K236" s="399"/>
      <c r="L236" s="400"/>
      <c r="M236" s="401"/>
    </row>
    <row r="237" spans="1:13" ht="19.5" customHeight="1">
      <c r="A237" s="6">
        <v>1</v>
      </c>
      <c r="B237" s="386"/>
      <c r="C237" s="387"/>
      <c r="D237" s="42"/>
      <c r="E237" s="458"/>
      <c r="F237" s="43"/>
      <c r="G237" s="55"/>
      <c r="H237" s="44"/>
      <c r="I237" s="55"/>
      <c r="J237" s="44"/>
      <c r="K237" s="58"/>
      <c r="L237" s="388" t="str">
        <f>IF(ISNUMBER(F237),(ROUND(PRODUCT(F237,G237,I237,K237),0)),"")</f>
        <v/>
      </c>
      <c r="M237" s="454">
        <f>MIN(ROUNDDOWN(SUM(F7:F16)*0.1,0),ROUNDDOWN((SUM(L237:L256)),0))</f>
        <v>0</v>
      </c>
    </row>
    <row r="238" spans="1:13" ht="20.100000000000001" customHeight="1">
      <c r="A238" s="6">
        <v>2</v>
      </c>
      <c r="B238" s="386"/>
      <c r="C238" s="387"/>
      <c r="D238" s="45"/>
      <c r="E238" s="459"/>
      <c r="F238" s="46"/>
      <c r="G238" s="56"/>
      <c r="H238" s="47"/>
      <c r="I238" s="56"/>
      <c r="J238" s="47"/>
      <c r="K238" s="59"/>
      <c r="L238" s="390" t="str">
        <f t="shared" ref="L238:L256" si="11">IF(ISNUMBER(F238),(ROUND(PRODUCT(F238,G238,I238,K238),0)),"")</f>
        <v/>
      </c>
      <c r="M238" s="404"/>
    </row>
    <row r="239" spans="1:13" ht="20.100000000000001" customHeight="1">
      <c r="A239" s="6">
        <v>3</v>
      </c>
      <c r="B239" s="386"/>
      <c r="C239" s="387"/>
      <c r="D239" s="45"/>
      <c r="E239" s="459"/>
      <c r="F239" s="46"/>
      <c r="G239" s="56"/>
      <c r="H239" s="47"/>
      <c r="I239" s="56"/>
      <c r="J239" s="47"/>
      <c r="K239" s="59"/>
      <c r="L239" s="390" t="str">
        <f t="shared" si="11"/>
        <v/>
      </c>
      <c r="M239" s="405"/>
    </row>
    <row r="240" spans="1:13" ht="20.100000000000001" customHeight="1">
      <c r="A240" s="6">
        <v>4</v>
      </c>
      <c r="B240" s="386"/>
      <c r="C240" s="387"/>
      <c r="D240" s="45"/>
      <c r="E240" s="459"/>
      <c r="F240" s="46"/>
      <c r="G240" s="56"/>
      <c r="H240" s="47"/>
      <c r="I240" s="56"/>
      <c r="J240" s="47"/>
      <c r="K240" s="59"/>
      <c r="L240" s="390" t="str">
        <f t="shared" si="11"/>
        <v/>
      </c>
      <c r="M240" s="391"/>
    </row>
    <row r="241" spans="1:13" ht="20.100000000000001" customHeight="1">
      <c r="A241" s="6">
        <v>5</v>
      </c>
      <c r="B241" s="386"/>
      <c r="C241" s="387"/>
      <c r="D241" s="45"/>
      <c r="E241" s="459"/>
      <c r="F241" s="46"/>
      <c r="G241" s="56"/>
      <c r="H241" s="47"/>
      <c r="I241" s="56"/>
      <c r="J241" s="47"/>
      <c r="K241" s="59"/>
      <c r="L241" s="390" t="str">
        <f t="shared" si="11"/>
        <v/>
      </c>
      <c r="M241" s="391"/>
    </row>
    <row r="242" spans="1:13" ht="20.100000000000001" customHeight="1">
      <c r="A242" s="6">
        <v>6</v>
      </c>
      <c r="B242" s="386"/>
      <c r="C242" s="387"/>
      <c r="D242" s="45"/>
      <c r="E242" s="459"/>
      <c r="F242" s="46"/>
      <c r="G242" s="56"/>
      <c r="H242" s="47"/>
      <c r="I242" s="56"/>
      <c r="J242" s="47"/>
      <c r="K242" s="59"/>
      <c r="L242" s="390" t="str">
        <f t="shared" si="11"/>
        <v/>
      </c>
      <c r="M242" s="391"/>
    </row>
    <row r="243" spans="1:13" ht="20.100000000000001" customHeight="1">
      <c r="A243" s="6">
        <v>7</v>
      </c>
      <c r="B243" s="386"/>
      <c r="C243" s="387"/>
      <c r="D243" s="45"/>
      <c r="E243" s="459"/>
      <c r="F243" s="46"/>
      <c r="G243" s="56"/>
      <c r="H243" s="47"/>
      <c r="I243" s="56"/>
      <c r="J243" s="47"/>
      <c r="K243" s="59"/>
      <c r="L243" s="390" t="str">
        <f t="shared" si="11"/>
        <v/>
      </c>
      <c r="M243" s="391"/>
    </row>
    <row r="244" spans="1:13" ht="20.100000000000001" customHeight="1">
      <c r="A244" s="6">
        <v>8</v>
      </c>
      <c r="B244" s="386"/>
      <c r="C244" s="387"/>
      <c r="D244" s="45"/>
      <c r="E244" s="459"/>
      <c r="F244" s="46"/>
      <c r="G244" s="56"/>
      <c r="H244" s="47"/>
      <c r="I244" s="56"/>
      <c r="J244" s="47"/>
      <c r="K244" s="59"/>
      <c r="L244" s="390" t="str">
        <f t="shared" si="11"/>
        <v/>
      </c>
      <c r="M244" s="391"/>
    </row>
    <row r="245" spans="1:13" ht="20.100000000000001" customHeight="1">
      <c r="A245" s="6">
        <v>9</v>
      </c>
      <c r="B245" s="386"/>
      <c r="C245" s="387"/>
      <c r="D245" s="45"/>
      <c r="E245" s="459"/>
      <c r="F245" s="46"/>
      <c r="G245" s="56"/>
      <c r="H245" s="47"/>
      <c r="I245" s="56"/>
      <c r="J245" s="47"/>
      <c r="K245" s="59"/>
      <c r="L245" s="390" t="str">
        <f t="shared" si="11"/>
        <v/>
      </c>
      <c r="M245" s="391"/>
    </row>
    <row r="246" spans="1:13" ht="20.100000000000001" customHeight="1">
      <c r="A246" s="6">
        <v>10</v>
      </c>
      <c r="B246" s="386"/>
      <c r="C246" s="387"/>
      <c r="D246" s="45"/>
      <c r="E246" s="459"/>
      <c r="F246" s="46"/>
      <c r="G246" s="56"/>
      <c r="H246" s="47"/>
      <c r="I246" s="56"/>
      <c r="J246" s="47"/>
      <c r="K246" s="59"/>
      <c r="L246" s="390" t="str">
        <f t="shared" si="11"/>
        <v/>
      </c>
      <c r="M246" s="391"/>
    </row>
    <row r="247" spans="1:13" ht="20.100000000000001" customHeight="1">
      <c r="A247" s="6">
        <v>11</v>
      </c>
      <c r="B247" s="386"/>
      <c r="C247" s="387"/>
      <c r="D247" s="45"/>
      <c r="E247" s="459"/>
      <c r="F247" s="46"/>
      <c r="G247" s="56"/>
      <c r="H247" s="47"/>
      <c r="I247" s="56"/>
      <c r="J247" s="47"/>
      <c r="K247" s="59"/>
      <c r="L247" s="390" t="str">
        <f t="shared" si="11"/>
        <v/>
      </c>
      <c r="M247" s="391"/>
    </row>
    <row r="248" spans="1:13" ht="20.100000000000001" customHeight="1">
      <c r="A248" s="6">
        <v>12</v>
      </c>
      <c r="B248" s="386"/>
      <c r="C248" s="387"/>
      <c r="D248" s="45"/>
      <c r="E248" s="459"/>
      <c r="F248" s="46"/>
      <c r="G248" s="56"/>
      <c r="H248" s="47"/>
      <c r="I248" s="56"/>
      <c r="J248" s="47"/>
      <c r="K248" s="59"/>
      <c r="L248" s="390" t="str">
        <f t="shared" si="11"/>
        <v/>
      </c>
      <c r="M248" s="391"/>
    </row>
    <row r="249" spans="1:13" ht="20.100000000000001" customHeight="1">
      <c r="A249" s="6">
        <v>13</v>
      </c>
      <c r="B249" s="386"/>
      <c r="C249" s="387"/>
      <c r="D249" s="45"/>
      <c r="E249" s="459"/>
      <c r="F249" s="46"/>
      <c r="G249" s="56"/>
      <c r="H249" s="47"/>
      <c r="I249" s="56"/>
      <c r="J249" s="47"/>
      <c r="K249" s="59"/>
      <c r="L249" s="390" t="str">
        <f t="shared" si="11"/>
        <v/>
      </c>
      <c r="M249" s="391"/>
    </row>
    <row r="250" spans="1:13" ht="20.100000000000001" customHeight="1">
      <c r="A250" s="6">
        <v>14</v>
      </c>
      <c r="B250" s="386"/>
      <c r="C250" s="387"/>
      <c r="D250" s="45"/>
      <c r="E250" s="459"/>
      <c r="F250" s="46"/>
      <c r="G250" s="56"/>
      <c r="H250" s="47"/>
      <c r="I250" s="56"/>
      <c r="J250" s="47"/>
      <c r="K250" s="59"/>
      <c r="L250" s="390" t="str">
        <f t="shared" si="11"/>
        <v/>
      </c>
      <c r="M250" s="391"/>
    </row>
    <row r="251" spans="1:13" ht="20.100000000000001" customHeight="1">
      <c r="A251" s="6">
        <v>15</v>
      </c>
      <c r="B251" s="386"/>
      <c r="C251" s="387"/>
      <c r="D251" s="45"/>
      <c r="E251" s="459"/>
      <c r="F251" s="46"/>
      <c r="G251" s="56"/>
      <c r="H251" s="47"/>
      <c r="I251" s="56"/>
      <c r="J251" s="47"/>
      <c r="K251" s="59"/>
      <c r="L251" s="390" t="str">
        <f t="shared" si="11"/>
        <v/>
      </c>
      <c r="M251" s="391"/>
    </row>
    <row r="252" spans="1:13" ht="20.100000000000001" customHeight="1">
      <c r="A252" s="6">
        <v>16</v>
      </c>
      <c r="B252" s="386"/>
      <c r="C252" s="387"/>
      <c r="D252" s="45"/>
      <c r="E252" s="459"/>
      <c r="F252" s="46"/>
      <c r="G252" s="56"/>
      <c r="H252" s="47"/>
      <c r="I252" s="56"/>
      <c r="J252" s="47"/>
      <c r="K252" s="59"/>
      <c r="L252" s="390" t="str">
        <f t="shared" si="11"/>
        <v/>
      </c>
      <c r="M252" s="391"/>
    </row>
    <row r="253" spans="1:13" ht="20.100000000000001" customHeight="1">
      <c r="A253" s="6">
        <v>17</v>
      </c>
      <c r="B253" s="386"/>
      <c r="C253" s="387"/>
      <c r="D253" s="45"/>
      <c r="E253" s="459"/>
      <c r="F253" s="46"/>
      <c r="G253" s="56"/>
      <c r="H253" s="47"/>
      <c r="I253" s="56"/>
      <c r="J253" s="47"/>
      <c r="K253" s="59"/>
      <c r="L253" s="390" t="str">
        <f t="shared" si="11"/>
        <v/>
      </c>
      <c r="M253" s="391"/>
    </row>
    <row r="254" spans="1:13" ht="20.100000000000001" customHeight="1">
      <c r="A254" s="6">
        <v>18</v>
      </c>
      <c r="B254" s="386"/>
      <c r="C254" s="387"/>
      <c r="D254" s="45"/>
      <c r="E254" s="459"/>
      <c r="F254" s="46"/>
      <c r="G254" s="56"/>
      <c r="H254" s="47"/>
      <c r="I254" s="56"/>
      <c r="J254" s="47"/>
      <c r="K254" s="59"/>
      <c r="L254" s="390" t="str">
        <f t="shared" si="11"/>
        <v/>
      </c>
      <c r="M254" s="391"/>
    </row>
    <row r="255" spans="1:13" ht="20.100000000000001" customHeight="1">
      <c r="A255" s="6">
        <v>19</v>
      </c>
      <c r="B255" s="386"/>
      <c r="C255" s="387"/>
      <c r="D255" s="45"/>
      <c r="E255" s="459"/>
      <c r="F255" s="46"/>
      <c r="G255" s="56"/>
      <c r="H255" s="47"/>
      <c r="I255" s="56"/>
      <c r="J255" s="47"/>
      <c r="K255" s="59"/>
      <c r="L255" s="390" t="str">
        <f t="shared" si="11"/>
        <v/>
      </c>
      <c r="M255" s="391"/>
    </row>
    <row r="256" spans="1:13" ht="20.100000000000001" customHeight="1" thickBot="1">
      <c r="A256" s="6">
        <v>20</v>
      </c>
      <c r="B256" s="386"/>
      <c r="C256" s="387"/>
      <c r="D256" s="133"/>
      <c r="E256" s="462"/>
      <c r="F256" s="134"/>
      <c r="G256" s="135"/>
      <c r="H256" s="136"/>
      <c r="I256" s="135"/>
      <c r="J256" s="136"/>
      <c r="K256" s="137"/>
      <c r="L256" s="406" t="str">
        <f t="shared" si="11"/>
        <v/>
      </c>
      <c r="M256" s="391"/>
    </row>
    <row r="257" spans="2:13" ht="20.100000000000001" customHeight="1">
      <c r="B257" s="407"/>
      <c r="C257" s="407"/>
      <c r="D257" s="408"/>
      <c r="E257" s="407"/>
      <c r="F257" s="409"/>
      <c r="G257" s="409"/>
      <c r="H257" s="410"/>
      <c r="I257" s="409"/>
      <c r="J257" s="410"/>
      <c r="K257" s="411"/>
      <c r="L257" s="412"/>
      <c r="M257" s="413"/>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7">
    <mergeCell ref="N27:U31"/>
    <mergeCell ref="N3:T4"/>
    <mergeCell ref="B20:C22"/>
    <mergeCell ref="B18:E18"/>
    <mergeCell ref="G3:M3"/>
    <mergeCell ref="G25:H25"/>
    <mergeCell ref="I25:J25"/>
  </mergeCells>
  <phoneticPr fontId="6"/>
  <conditionalFormatting sqref="E20:E22">
    <cfRule type="containsText" dxfId="2" priority="1" operator="containsText" text="要選択">
      <formula>NOT(ISERROR(SEARCH("要選択",E20)))</formula>
    </cfRule>
  </conditionalFormatting>
  <dataValidations xWindow="981" yWindow="619" count="25">
    <dataValidation imeMode="halfAlpha" allowBlank="1" showInputMessage="1" showErrorMessage="1" sqref="F258:G65679" xr:uid="{00000000-0002-0000-0B00-000000000000}"/>
    <dataValidation type="decimal" imeMode="off" allowBlank="1" showInputMessage="1" showErrorMessage="1" prompt="消費税、為替レート等を入力" sqref="K49:K67 K238:K257 K196:K214 K175:K193 K154:K172 K133:K151 K112:K130 K91:K109 K70:K88 K28:K46 K217:K235" xr:uid="{00000000-0002-0000-0B00-000001000000}">
      <formula1>0</formula1>
      <formula2>99999999999999</formula2>
    </dataValidation>
    <dataValidation imeMode="hiragana" allowBlank="1" showInputMessage="1" showErrorMessage="1" prompt="回、日、泊等の単位を入力。" sqref="J48:J67 J237:J257 J195:J214 J174:J193 J153:J172 J132:J151 J111:J130 J90:J109 J69:J88 J27:J46 J216:J235" xr:uid="{00000000-0002-0000-0B00-000002000000}"/>
    <dataValidation imeMode="hiragana" allowBlank="1" showInputMessage="1" showErrorMessage="1" prompt="人、枚、件等を単位を入力" sqref="H48:H67 H237:H257 H195:H214 H174:H193 H153:H172 H132:H151 H111:H130 H90:H109 H69:H88 H27:H46 H216:H235" xr:uid="{00000000-0002-0000-0B00-000003000000}"/>
    <dataValidation type="decimal" allowBlank="1" showInputMessage="1" showErrorMessage="1" sqref="K258:K1048576 K6:K26 K47 K68 K89 K110 K131 K152 K173 K194 K215 K236" xr:uid="{00000000-0002-0000-0B00-000004000000}">
      <formula1>0</formula1>
      <formula2>99999999999999</formula2>
    </dataValidation>
    <dataValidation type="decimal" imeMode="off" allowBlank="1" showInputMessage="1" showErrorMessage="1" prompt="消費税(1.1)、為替レート等を入力" sqref="K27 K48 K237 K216 K195 K174 K153 K132 K111 K90 K69" xr:uid="{00000000-0002-0000-0B00-000005000000}">
      <formula1>0</formula1>
      <formula2>99999999999999</formula2>
    </dataValidation>
    <dataValidation type="whole" imeMode="halfAlpha" operator="greaterThanOrEqual" allowBlank="1" showInputMessage="1" showErrorMessage="1" sqref="F26:G26 F47:G47 F236:G236 F215:G215 F194:G194 F173:G173 F152:G152 F131:G131 F110:G110 F89:G89 F68:G68" xr:uid="{00000000-0002-0000-0B00-000006000000}">
      <formula1>0</formula1>
    </dataValidation>
    <dataValidation imeMode="halfAlpha" operator="greaterThanOrEqual" allowBlank="1" showInputMessage="1" showErrorMessage="1" sqref="F257:G257" xr:uid="{00000000-0002-0000-0B00-000007000000}"/>
    <dataValidation type="list" allowBlank="1" showInputMessage="1" showErrorMessage="1" sqref="E20:E22" xr:uid="{00000000-0002-0000-0B00-000008000000}">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6:E65679" xr:uid="{00000000-0002-0000-0B00-000009000000}">
      <formula1>30</formula1>
    </dataValidation>
    <dataValidation type="custom" imeMode="halfAlpha" operator="greaterThanOrEqual" allowBlank="1" showInputMessage="1" showErrorMessage="1" error="宿泊費（甲地）は、上限10,900円、宿泊費（乙地）は、上限9,800円、日当は、上限2,200円となります。" sqref="F174:F193" xr:uid="{00000000-0002-0000-0B00-000015000000}">
      <formula1>IF(D174="宿泊費（甲地）",F174&lt;=10900,IF(D174="宿泊費（乙地）",F174&lt;=9800,IF(D174="日当",F174&lt;=2200,IF(OR(D174="交通費",D174="宿泊費一式"),F174&gt;=0,""))))</formula1>
    </dataValidation>
    <dataValidation type="whole" imeMode="halfAlpha" operator="greaterThanOrEqual" allowBlank="1" showInputMessage="1" showErrorMessage="1" error="整数のみ入力できます。" sqref="F27:F46 F48:F67 F69:F88 F90:F109 F111:F130 F132:F151 F153:F172 F195:F214 F216:F235 F237:F256" xr:uid="{D3E6AA19-2E18-4911-86E8-9176FE39006E}">
      <formula1>0</formula1>
    </dataValidation>
    <dataValidation type="list" allowBlank="1" showInputMessage="1" showErrorMessage="1" sqref="D237:D256" xr:uid="{0D61664C-4FD8-4216-93C5-F7423D37D58B}">
      <formula1>感染症対策費</formula1>
    </dataValidation>
    <dataValidation type="list" allowBlank="1" showInputMessage="1" showErrorMessage="1" sqref="D111:D130" xr:uid="{7E8A0D87-D491-43D4-8FB1-58E77CC32D1C}">
      <formula1>舞台費</formula1>
    </dataValidation>
    <dataValidation type="list" allowBlank="1" showInputMessage="1" showErrorMessage="1" sqref="D27:D46" xr:uid="{5547D9D4-C4EF-45CD-8F96-56F78DC1870E}">
      <formula1>伝_出演費</formula1>
    </dataValidation>
    <dataValidation type="list" allowBlank="1" showInputMessage="1" showErrorMessage="1" sqref="D48:D67" xr:uid="{6D6366B7-2B02-4F41-90A0-11099F51E5CA}">
      <formula1>伝_音楽費</formula1>
    </dataValidation>
    <dataValidation type="list" allowBlank="1" showInputMessage="1" showErrorMessage="1" sqref="D69:D88" xr:uid="{7D2DB58B-A079-41B2-B112-11112C951F47}">
      <formula1>伝_文芸費</formula1>
    </dataValidation>
    <dataValidation type="list" allowBlank="1" showInputMessage="1" showErrorMessage="1" sqref="D90:D109" xr:uid="{9F7A08E5-430D-4A9D-AACE-733674F2D291}">
      <formula1>会場費</formula1>
    </dataValidation>
    <dataValidation type="list" allowBlank="1" showInputMessage="1" showErrorMessage="1" sqref="D132:D151" xr:uid="{71B1FABE-2CEF-4EB3-9CB9-8C46E5F6374B}">
      <formula1>運搬費</formula1>
    </dataValidation>
    <dataValidation type="list" allowBlank="1" showInputMessage="1" showErrorMessage="1" sqref="D153:D172" xr:uid="{6EB891A3-27E2-494E-8DFA-4262D5E85868}">
      <formula1>謝金</formula1>
    </dataValidation>
    <dataValidation type="list" allowBlank="1" showInputMessage="1" showErrorMessage="1" sqref="D174:D193" xr:uid="{D24E8306-4463-406A-9D0C-E76CE528DC55}">
      <formula1>旅費</formula1>
    </dataValidation>
    <dataValidation type="list" allowBlank="1" showInputMessage="1" showErrorMessage="1" sqref="D195:D214" xr:uid="{8179992E-4277-4623-8C64-AB3DAA1BC032}">
      <formula1>宣伝・印刷費</formula1>
    </dataValidation>
    <dataValidation type="list" allowBlank="1" showInputMessage="1" showErrorMessage="1" sqref="D216:D235" xr:uid="{77415DE8-710F-440F-A0CB-E77C1DDD2D54}">
      <formula1>記録・配信費</formula1>
    </dataValidation>
    <dataValidation type="whole" imeMode="halfAlpha" operator="greaterThanOrEqual" allowBlank="1" showInputMessage="1" showErrorMessage="1" error="整数のみ入力できます。_x000a_小数点以下が発生する場合は、一式で計上してください。" sqref="G27:G46 G48:G67 G69:G88 G90:G109 G111:G130 G132:G151 G153:G172 G174:G193 G195:G214 G216:G235 G237:G256" xr:uid="{4AC238DB-5344-4545-8870-0A08A27B8D54}">
      <formula1>0</formula1>
    </dataValidation>
    <dataValidation type="whole" operator="greaterThanOrEqual" allowBlank="1" showInputMessage="1" showErrorMessage="1" error="整数のみ入力できます。_x000a_小数点以下が発生する場合は、一式で計上してください。" sqref="I27:I46 I48:I67 I69:I88 I90:I109 I111:I130 I132:I151 I153:I172 I174:I193 I195:I214 I216:I235 I237:I256" xr:uid="{95BF4BE0-F5FE-4D43-9807-F59D023F1A62}">
      <formula1>0</formula1>
    </dataValidation>
  </dataValidations>
  <printOptions horizontalCentered="1"/>
  <pageMargins left="0.78740157480314965" right="0.78740157480314965" top="0.59055118110236215" bottom="0.78740157480314965" header="0.59055118110236215" footer="0"/>
  <pageSetup paperSize="9" scale="45" fitToHeight="0" orientation="portrait" r:id="rId2"/>
  <headerFooter scaleWithDoc="0">
    <oddFooter>&amp;R&amp;"ＭＳ ゴシック,標準"&amp;12整理番号：（事務局記入欄）</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3704D-4A55-47D1-9364-7CC120B6689C}">
  <dimension ref="A1:J75"/>
  <sheetViews>
    <sheetView view="pageBreakPreview" zoomScale="80" zoomScaleNormal="110" zoomScaleSheetLayoutView="80" workbookViewId="0">
      <selection activeCell="A10" sqref="A10:C10"/>
    </sheetView>
  </sheetViews>
  <sheetFormatPr defaultColWidth="8.125" defaultRowHeight="24" customHeight="1"/>
  <cols>
    <col min="1" max="1" width="16.375" style="3" customWidth="1"/>
    <col min="2" max="2" width="2.75" style="3" customWidth="1"/>
    <col min="3" max="4" width="11.25" style="3" customWidth="1"/>
    <col min="5" max="5" width="2.75" style="509" bestFit="1" customWidth="1"/>
    <col min="6" max="6" width="11.25" style="3" customWidth="1"/>
    <col min="7" max="7" width="2.75" style="509" bestFit="1" customWidth="1"/>
    <col min="8" max="10" width="11.25" style="3" customWidth="1"/>
    <col min="11" max="256" width="8.125" style="3"/>
    <col min="257" max="257" width="11.25" style="3" customWidth="1"/>
    <col min="258" max="258" width="2.75" style="3" customWidth="1"/>
    <col min="259" max="260" width="11.25" style="3" customWidth="1"/>
    <col min="261" max="261" width="2.75" style="3" bestFit="1" customWidth="1"/>
    <col min="262" max="262" width="11.25" style="3" customWidth="1"/>
    <col min="263" max="263" width="2.75" style="3" bestFit="1" customWidth="1"/>
    <col min="264" max="266" width="11.25" style="3" customWidth="1"/>
    <col min="267" max="512" width="8.125" style="3"/>
    <col min="513" max="513" width="11.25" style="3" customWidth="1"/>
    <col min="514" max="514" width="2.75" style="3" customWidth="1"/>
    <col min="515" max="516" width="11.25" style="3" customWidth="1"/>
    <col min="517" max="517" width="2.75" style="3" bestFit="1" customWidth="1"/>
    <col min="518" max="518" width="11.25" style="3" customWidth="1"/>
    <col min="519" max="519" width="2.75" style="3" bestFit="1" customWidth="1"/>
    <col min="520" max="522" width="11.25" style="3" customWidth="1"/>
    <col min="523" max="768" width="8.125" style="3"/>
    <col min="769" max="769" width="11.25" style="3" customWidth="1"/>
    <col min="770" max="770" width="2.75" style="3" customWidth="1"/>
    <col min="771" max="772" width="11.25" style="3" customWidth="1"/>
    <col min="773" max="773" width="2.75" style="3" bestFit="1" customWidth="1"/>
    <col min="774" max="774" width="11.25" style="3" customWidth="1"/>
    <col min="775" max="775" width="2.75" style="3" bestFit="1" customWidth="1"/>
    <col min="776" max="778" width="11.25" style="3" customWidth="1"/>
    <col min="779" max="1024" width="8.125" style="3"/>
    <col min="1025" max="1025" width="11.25" style="3" customWidth="1"/>
    <col min="1026" max="1026" width="2.75" style="3" customWidth="1"/>
    <col min="1027" max="1028" width="11.25" style="3" customWidth="1"/>
    <col min="1029" max="1029" width="2.75" style="3" bestFit="1" customWidth="1"/>
    <col min="1030" max="1030" width="11.25" style="3" customWidth="1"/>
    <col min="1031" max="1031" width="2.75" style="3" bestFit="1" customWidth="1"/>
    <col min="1032" max="1034" width="11.25" style="3" customWidth="1"/>
    <col min="1035" max="1280" width="8.125" style="3"/>
    <col min="1281" max="1281" width="11.25" style="3" customWidth="1"/>
    <col min="1282" max="1282" width="2.75" style="3" customWidth="1"/>
    <col min="1283" max="1284" width="11.25" style="3" customWidth="1"/>
    <col min="1285" max="1285" width="2.75" style="3" bestFit="1" customWidth="1"/>
    <col min="1286" max="1286" width="11.25" style="3" customWidth="1"/>
    <col min="1287" max="1287" width="2.75" style="3" bestFit="1" customWidth="1"/>
    <col min="1288" max="1290" width="11.25" style="3" customWidth="1"/>
    <col min="1291" max="1536" width="8.125" style="3"/>
    <col min="1537" max="1537" width="11.25" style="3" customWidth="1"/>
    <col min="1538" max="1538" width="2.75" style="3" customWidth="1"/>
    <col min="1539" max="1540" width="11.25" style="3" customWidth="1"/>
    <col min="1541" max="1541" width="2.75" style="3" bestFit="1" customWidth="1"/>
    <col min="1542" max="1542" width="11.25" style="3" customWidth="1"/>
    <col min="1543" max="1543" width="2.75" style="3" bestFit="1" customWidth="1"/>
    <col min="1544" max="1546" width="11.25" style="3" customWidth="1"/>
    <col min="1547" max="1792" width="8.125" style="3"/>
    <col min="1793" max="1793" width="11.25" style="3" customWidth="1"/>
    <col min="1794" max="1794" width="2.75" style="3" customWidth="1"/>
    <col min="1795" max="1796" width="11.25" style="3" customWidth="1"/>
    <col min="1797" max="1797" width="2.75" style="3" bestFit="1" customWidth="1"/>
    <col min="1798" max="1798" width="11.25" style="3" customWidth="1"/>
    <col min="1799" max="1799" width="2.75" style="3" bestFit="1" customWidth="1"/>
    <col min="1800" max="1802" width="11.25" style="3" customWidth="1"/>
    <col min="1803" max="2048" width="8.125" style="3"/>
    <col min="2049" max="2049" width="11.25" style="3" customWidth="1"/>
    <col min="2050" max="2050" width="2.75" style="3" customWidth="1"/>
    <col min="2051" max="2052" width="11.25" style="3" customWidth="1"/>
    <col min="2053" max="2053" width="2.75" style="3" bestFit="1" customWidth="1"/>
    <col min="2054" max="2054" width="11.25" style="3" customWidth="1"/>
    <col min="2055" max="2055" width="2.75" style="3" bestFit="1" customWidth="1"/>
    <col min="2056" max="2058" width="11.25" style="3" customWidth="1"/>
    <col min="2059" max="2304" width="8.125" style="3"/>
    <col min="2305" max="2305" width="11.25" style="3" customWidth="1"/>
    <col min="2306" max="2306" width="2.75" style="3" customWidth="1"/>
    <col min="2307" max="2308" width="11.25" style="3" customWidth="1"/>
    <col min="2309" max="2309" width="2.75" style="3" bestFit="1" customWidth="1"/>
    <col min="2310" max="2310" width="11.25" style="3" customWidth="1"/>
    <col min="2311" max="2311" width="2.75" style="3" bestFit="1" customWidth="1"/>
    <col min="2312" max="2314" width="11.25" style="3" customWidth="1"/>
    <col min="2315" max="2560" width="8.125" style="3"/>
    <col min="2561" max="2561" width="11.25" style="3" customWidth="1"/>
    <col min="2562" max="2562" width="2.75" style="3" customWidth="1"/>
    <col min="2563" max="2564" width="11.25" style="3" customWidth="1"/>
    <col min="2565" max="2565" width="2.75" style="3" bestFit="1" customWidth="1"/>
    <col min="2566" max="2566" width="11.25" style="3" customWidth="1"/>
    <col min="2567" max="2567" width="2.75" style="3" bestFit="1" customWidth="1"/>
    <col min="2568" max="2570" width="11.25" style="3" customWidth="1"/>
    <col min="2571" max="2816" width="8.125" style="3"/>
    <col min="2817" max="2817" width="11.25" style="3" customWidth="1"/>
    <col min="2818" max="2818" width="2.75" style="3" customWidth="1"/>
    <col min="2819" max="2820" width="11.25" style="3" customWidth="1"/>
    <col min="2821" max="2821" width="2.75" style="3" bestFit="1" customWidth="1"/>
    <col min="2822" max="2822" width="11.25" style="3" customWidth="1"/>
    <col min="2823" max="2823" width="2.75" style="3" bestFit="1" customWidth="1"/>
    <col min="2824" max="2826" width="11.25" style="3" customWidth="1"/>
    <col min="2827" max="3072" width="8.125" style="3"/>
    <col min="3073" max="3073" width="11.25" style="3" customWidth="1"/>
    <col min="3074" max="3074" width="2.75" style="3" customWidth="1"/>
    <col min="3075" max="3076" width="11.25" style="3" customWidth="1"/>
    <col min="3077" max="3077" width="2.75" style="3" bestFit="1" customWidth="1"/>
    <col min="3078" max="3078" width="11.25" style="3" customWidth="1"/>
    <col min="3079" max="3079" width="2.75" style="3" bestFit="1" customWidth="1"/>
    <col min="3080" max="3082" width="11.25" style="3" customWidth="1"/>
    <col min="3083" max="3328" width="8.125" style="3"/>
    <col min="3329" max="3329" width="11.25" style="3" customWidth="1"/>
    <col min="3330" max="3330" width="2.75" style="3" customWidth="1"/>
    <col min="3331" max="3332" width="11.25" style="3" customWidth="1"/>
    <col min="3333" max="3333" width="2.75" style="3" bestFit="1" customWidth="1"/>
    <col min="3334" max="3334" width="11.25" style="3" customWidth="1"/>
    <col min="3335" max="3335" width="2.75" style="3" bestFit="1" customWidth="1"/>
    <col min="3336" max="3338" width="11.25" style="3" customWidth="1"/>
    <col min="3339" max="3584" width="8.125" style="3"/>
    <col min="3585" max="3585" width="11.25" style="3" customWidth="1"/>
    <col min="3586" max="3586" width="2.75" style="3" customWidth="1"/>
    <col min="3587" max="3588" width="11.25" style="3" customWidth="1"/>
    <col min="3589" max="3589" width="2.75" style="3" bestFit="1" customWidth="1"/>
    <col min="3590" max="3590" width="11.25" style="3" customWidth="1"/>
    <col min="3591" max="3591" width="2.75" style="3" bestFit="1" customWidth="1"/>
    <col min="3592" max="3594" width="11.25" style="3" customWidth="1"/>
    <col min="3595" max="3840" width="8.125" style="3"/>
    <col min="3841" max="3841" width="11.25" style="3" customWidth="1"/>
    <col min="3842" max="3842" width="2.75" style="3" customWidth="1"/>
    <col min="3843" max="3844" width="11.25" style="3" customWidth="1"/>
    <col min="3845" max="3845" width="2.75" style="3" bestFit="1" customWidth="1"/>
    <col min="3846" max="3846" width="11.25" style="3" customWidth="1"/>
    <col min="3847" max="3847" width="2.75" style="3" bestFit="1" customWidth="1"/>
    <col min="3848" max="3850" width="11.25" style="3" customWidth="1"/>
    <col min="3851" max="4096" width="8.125" style="3"/>
    <col min="4097" max="4097" width="11.25" style="3" customWidth="1"/>
    <col min="4098" max="4098" width="2.75" style="3" customWidth="1"/>
    <col min="4099" max="4100" width="11.25" style="3" customWidth="1"/>
    <col min="4101" max="4101" width="2.75" style="3" bestFit="1" customWidth="1"/>
    <col min="4102" max="4102" width="11.25" style="3" customWidth="1"/>
    <col min="4103" max="4103" width="2.75" style="3" bestFit="1" customWidth="1"/>
    <col min="4104" max="4106" width="11.25" style="3" customWidth="1"/>
    <col min="4107" max="4352" width="8.125" style="3"/>
    <col min="4353" max="4353" width="11.25" style="3" customWidth="1"/>
    <col min="4354" max="4354" width="2.75" style="3" customWidth="1"/>
    <col min="4355" max="4356" width="11.25" style="3" customWidth="1"/>
    <col min="4357" max="4357" width="2.75" style="3" bestFit="1" customWidth="1"/>
    <col min="4358" max="4358" width="11.25" style="3" customWidth="1"/>
    <col min="4359" max="4359" width="2.75" style="3" bestFit="1" customWidth="1"/>
    <col min="4360" max="4362" width="11.25" style="3" customWidth="1"/>
    <col min="4363" max="4608" width="8.125" style="3"/>
    <col min="4609" max="4609" width="11.25" style="3" customWidth="1"/>
    <col min="4610" max="4610" width="2.75" style="3" customWidth="1"/>
    <col min="4611" max="4612" width="11.25" style="3" customWidth="1"/>
    <col min="4613" max="4613" width="2.75" style="3" bestFit="1" customWidth="1"/>
    <col min="4614" max="4614" width="11.25" style="3" customWidth="1"/>
    <col min="4615" max="4615" width="2.75" style="3" bestFit="1" customWidth="1"/>
    <col min="4616" max="4618" width="11.25" style="3" customWidth="1"/>
    <col min="4619" max="4864" width="8.125" style="3"/>
    <col min="4865" max="4865" width="11.25" style="3" customWidth="1"/>
    <col min="4866" max="4866" width="2.75" style="3" customWidth="1"/>
    <col min="4867" max="4868" width="11.25" style="3" customWidth="1"/>
    <col min="4869" max="4869" width="2.75" style="3" bestFit="1" customWidth="1"/>
    <col min="4870" max="4870" width="11.25" style="3" customWidth="1"/>
    <col min="4871" max="4871" width="2.75" style="3" bestFit="1" customWidth="1"/>
    <col min="4872" max="4874" width="11.25" style="3" customWidth="1"/>
    <col min="4875" max="5120" width="8.125" style="3"/>
    <col min="5121" max="5121" width="11.25" style="3" customWidth="1"/>
    <col min="5122" max="5122" width="2.75" style="3" customWidth="1"/>
    <col min="5123" max="5124" width="11.25" style="3" customWidth="1"/>
    <col min="5125" max="5125" width="2.75" style="3" bestFit="1" customWidth="1"/>
    <col min="5126" max="5126" width="11.25" style="3" customWidth="1"/>
    <col min="5127" max="5127" width="2.75" style="3" bestFit="1" customWidth="1"/>
    <col min="5128" max="5130" width="11.25" style="3" customWidth="1"/>
    <col min="5131" max="5376" width="8.125" style="3"/>
    <col min="5377" max="5377" width="11.25" style="3" customWidth="1"/>
    <col min="5378" max="5378" width="2.75" style="3" customWidth="1"/>
    <col min="5379" max="5380" width="11.25" style="3" customWidth="1"/>
    <col min="5381" max="5381" width="2.75" style="3" bestFit="1" customWidth="1"/>
    <col min="5382" max="5382" width="11.25" style="3" customWidth="1"/>
    <col min="5383" max="5383" width="2.75" style="3" bestFit="1" customWidth="1"/>
    <col min="5384" max="5386" width="11.25" style="3" customWidth="1"/>
    <col min="5387" max="5632" width="8.125" style="3"/>
    <col min="5633" max="5633" width="11.25" style="3" customWidth="1"/>
    <col min="5634" max="5634" width="2.75" style="3" customWidth="1"/>
    <col min="5635" max="5636" width="11.25" style="3" customWidth="1"/>
    <col min="5637" max="5637" width="2.75" style="3" bestFit="1" customWidth="1"/>
    <col min="5638" max="5638" width="11.25" style="3" customWidth="1"/>
    <col min="5639" max="5639" width="2.75" style="3" bestFit="1" customWidth="1"/>
    <col min="5640" max="5642" width="11.25" style="3" customWidth="1"/>
    <col min="5643" max="5888" width="8.125" style="3"/>
    <col min="5889" max="5889" width="11.25" style="3" customWidth="1"/>
    <col min="5890" max="5890" width="2.75" style="3" customWidth="1"/>
    <col min="5891" max="5892" width="11.25" style="3" customWidth="1"/>
    <col min="5893" max="5893" width="2.75" style="3" bestFit="1" customWidth="1"/>
    <col min="5894" max="5894" width="11.25" style="3" customWidth="1"/>
    <col min="5895" max="5895" width="2.75" style="3" bestFit="1" customWidth="1"/>
    <col min="5896" max="5898" width="11.25" style="3" customWidth="1"/>
    <col min="5899" max="6144" width="8.125" style="3"/>
    <col min="6145" max="6145" width="11.25" style="3" customWidth="1"/>
    <col min="6146" max="6146" width="2.75" style="3" customWidth="1"/>
    <col min="6147" max="6148" width="11.25" style="3" customWidth="1"/>
    <col min="6149" max="6149" width="2.75" style="3" bestFit="1" customWidth="1"/>
    <col min="6150" max="6150" width="11.25" style="3" customWidth="1"/>
    <col min="6151" max="6151" width="2.75" style="3" bestFit="1" customWidth="1"/>
    <col min="6152" max="6154" width="11.25" style="3" customWidth="1"/>
    <col min="6155" max="6400" width="8.125" style="3"/>
    <col min="6401" max="6401" width="11.25" style="3" customWidth="1"/>
    <col min="6402" max="6402" width="2.75" style="3" customWidth="1"/>
    <col min="6403" max="6404" width="11.25" style="3" customWidth="1"/>
    <col min="6405" max="6405" width="2.75" style="3" bestFit="1" customWidth="1"/>
    <col min="6406" max="6406" width="11.25" style="3" customWidth="1"/>
    <col min="6407" max="6407" width="2.75" style="3" bestFit="1" customWidth="1"/>
    <col min="6408" max="6410" width="11.25" style="3" customWidth="1"/>
    <col min="6411" max="6656" width="8.125" style="3"/>
    <col min="6657" max="6657" width="11.25" style="3" customWidth="1"/>
    <col min="6658" max="6658" width="2.75" style="3" customWidth="1"/>
    <col min="6659" max="6660" width="11.25" style="3" customWidth="1"/>
    <col min="6661" max="6661" width="2.75" style="3" bestFit="1" customWidth="1"/>
    <col min="6662" max="6662" width="11.25" style="3" customWidth="1"/>
    <col min="6663" max="6663" width="2.75" style="3" bestFit="1" customWidth="1"/>
    <col min="6664" max="6666" width="11.25" style="3" customWidth="1"/>
    <col min="6667" max="6912" width="8.125" style="3"/>
    <col min="6913" max="6913" width="11.25" style="3" customWidth="1"/>
    <col min="6914" max="6914" width="2.75" style="3" customWidth="1"/>
    <col min="6915" max="6916" width="11.25" style="3" customWidth="1"/>
    <col min="6917" max="6917" width="2.75" style="3" bestFit="1" customWidth="1"/>
    <col min="6918" max="6918" width="11.25" style="3" customWidth="1"/>
    <col min="6919" max="6919" width="2.75" style="3" bestFit="1" customWidth="1"/>
    <col min="6920" max="6922" width="11.25" style="3" customWidth="1"/>
    <col min="6923" max="7168" width="8.125" style="3"/>
    <col min="7169" max="7169" width="11.25" style="3" customWidth="1"/>
    <col min="7170" max="7170" width="2.75" style="3" customWidth="1"/>
    <col min="7171" max="7172" width="11.25" style="3" customWidth="1"/>
    <col min="7173" max="7173" width="2.75" style="3" bestFit="1" customWidth="1"/>
    <col min="7174" max="7174" width="11.25" style="3" customWidth="1"/>
    <col min="7175" max="7175" width="2.75" style="3" bestFit="1" customWidth="1"/>
    <col min="7176" max="7178" width="11.25" style="3" customWidth="1"/>
    <col min="7179" max="7424" width="8.125" style="3"/>
    <col min="7425" max="7425" width="11.25" style="3" customWidth="1"/>
    <col min="7426" max="7426" width="2.75" style="3" customWidth="1"/>
    <col min="7427" max="7428" width="11.25" style="3" customWidth="1"/>
    <col min="7429" max="7429" width="2.75" style="3" bestFit="1" customWidth="1"/>
    <col min="7430" max="7430" width="11.25" style="3" customWidth="1"/>
    <col min="7431" max="7431" width="2.75" style="3" bestFit="1" customWidth="1"/>
    <col min="7432" max="7434" width="11.25" style="3" customWidth="1"/>
    <col min="7435" max="7680" width="8.125" style="3"/>
    <col min="7681" max="7681" width="11.25" style="3" customWidth="1"/>
    <col min="7682" max="7682" width="2.75" style="3" customWidth="1"/>
    <col min="7683" max="7684" width="11.25" style="3" customWidth="1"/>
    <col min="7685" max="7685" width="2.75" style="3" bestFit="1" customWidth="1"/>
    <col min="7686" max="7686" width="11.25" style="3" customWidth="1"/>
    <col min="7687" max="7687" width="2.75" style="3" bestFit="1" customWidth="1"/>
    <col min="7688" max="7690" width="11.25" style="3" customWidth="1"/>
    <col min="7691" max="7936" width="8.125" style="3"/>
    <col min="7937" max="7937" width="11.25" style="3" customWidth="1"/>
    <col min="7938" max="7938" width="2.75" style="3" customWidth="1"/>
    <col min="7939" max="7940" width="11.25" style="3" customWidth="1"/>
    <col min="7941" max="7941" width="2.75" style="3" bestFit="1" customWidth="1"/>
    <col min="7942" max="7942" width="11.25" style="3" customWidth="1"/>
    <col min="7943" max="7943" width="2.75" style="3" bestFit="1" customWidth="1"/>
    <col min="7944" max="7946" width="11.25" style="3" customWidth="1"/>
    <col min="7947" max="8192" width="8.125" style="3"/>
    <col min="8193" max="8193" width="11.25" style="3" customWidth="1"/>
    <col min="8194" max="8194" width="2.75" style="3" customWidth="1"/>
    <col min="8195" max="8196" width="11.25" style="3" customWidth="1"/>
    <col min="8197" max="8197" width="2.75" style="3" bestFit="1" customWidth="1"/>
    <col min="8198" max="8198" width="11.25" style="3" customWidth="1"/>
    <col min="8199" max="8199" width="2.75" style="3" bestFit="1" customWidth="1"/>
    <col min="8200" max="8202" width="11.25" style="3" customWidth="1"/>
    <col min="8203" max="8448" width="8.125" style="3"/>
    <col min="8449" max="8449" width="11.25" style="3" customWidth="1"/>
    <col min="8450" max="8450" width="2.75" style="3" customWidth="1"/>
    <col min="8451" max="8452" width="11.25" style="3" customWidth="1"/>
    <col min="8453" max="8453" width="2.75" style="3" bestFit="1" customWidth="1"/>
    <col min="8454" max="8454" width="11.25" style="3" customWidth="1"/>
    <col min="8455" max="8455" width="2.75" style="3" bestFit="1" customWidth="1"/>
    <col min="8456" max="8458" width="11.25" style="3" customWidth="1"/>
    <col min="8459" max="8704" width="8.125" style="3"/>
    <col min="8705" max="8705" width="11.25" style="3" customWidth="1"/>
    <col min="8706" max="8706" width="2.75" style="3" customWidth="1"/>
    <col min="8707" max="8708" width="11.25" style="3" customWidth="1"/>
    <col min="8709" max="8709" width="2.75" style="3" bestFit="1" customWidth="1"/>
    <col min="8710" max="8710" width="11.25" style="3" customWidth="1"/>
    <col min="8711" max="8711" width="2.75" style="3" bestFit="1" customWidth="1"/>
    <col min="8712" max="8714" width="11.25" style="3" customWidth="1"/>
    <col min="8715" max="8960" width="8.125" style="3"/>
    <col min="8961" max="8961" width="11.25" style="3" customWidth="1"/>
    <col min="8962" max="8962" width="2.75" style="3" customWidth="1"/>
    <col min="8963" max="8964" width="11.25" style="3" customWidth="1"/>
    <col min="8965" max="8965" width="2.75" style="3" bestFit="1" customWidth="1"/>
    <col min="8966" max="8966" width="11.25" style="3" customWidth="1"/>
    <col min="8967" max="8967" width="2.75" style="3" bestFit="1" customWidth="1"/>
    <col min="8968" max="8970" width="11.25" style="3" customWidth="1"/>
    <col min="8971" max="9216" width="8.125" style="3"/>
    <col min="9217" max="9217" width="11.25" style="3" customWidth="1"/>
    <col min="9218" max="9218" width="2.75" style="3" customWidth="1"/>
    <col min="9219" max="9220" width="11.25" style="3" customWidth="1"/>
    <col min="9221" max="9221" width="2.75" style="3" bestFit="1" customWidth="1"/>
    <col min="9222" max="9222" width="11.25" style="3" customWidth="1"/>
    <col min="9223" max="9223" width="2.75" style="3" bestFit="1" customWidth="1"/>
    <col min="9224" max="9226" width="11.25" style="3" customWidth="1"/>
    <col min="9227" max="9472" width="8.125" style="3"/>
    <col min="9473" max="9473" width="11.25" style="3" customWidth="1"/>
    <col min="9474" max="9474" width="2.75" style="3" customWidth="1"/>
    <col min="9475" max="9476" width="11.25" style="3" customWidth="1"/>
    <col min="9477" max="9477" width="2.75" style="3" bestFit="1" customWidth="1"/>
    <col min="9478" max="9478" width="11.25" style="3" customWidth="1"/>
    <col min="9479" max="9479" width="2.75" style="3" bestFit="1" customWidth="1"/>
    <col min="9480" max="9482" width="11.25" style="3" customWidth="1"/>
    <col min="9483" max="9728" width="8.125" style="3"/>
    <col min="9729" max="9729" width="11.25" style="3" customWidth="1"/>
    <col min="9730" max="9730" width="2.75" style="3" customWidth="1"/>
    <col min="9731" max="9732" width="11.25" style="3" customWidth="1"/>
    <col min="9733" max="9733" width="2.75" style="3" bestFit="1" customWidth="1"/>
    <col min="9734" max="9734" width="11.25" style="3" customWidth="1"/>
    <col min="9735" max="9735" width="2.75" style="3" bestFit="1" customWidth="1"/>
    <col min="9736" max="9738" width="11.25" style="3" customWidth="1"/>
    <col min="9739" max="9984" width="8.125" style="3"/>
    <col min="9985" max="9985" width="11.25" style="3" customWidth="1"/>
    <col min="9986" max="9986" width="2.75" style="3" customWidth="1"/>
    <col min="9987" max="9988" width="11.25" style="3" customWidth="1"/>
    <col min="9989" max="9989" width="2.75" style="3" bestFit="1" customWidth="1"/>
    <col min="9990" max="9990" width="11.25" style="3" customWidth="1"/>
    <col min="9991" max="9991" width="2.75" style="3" bestFit="1" customWidth="1"/>
    <col min="9992" max="9994" width="11.25" style="3" customWidth="1"/>
    <col min="9995" max="10240" width="8.125" style="3"/>
    <col min="10241" max="10241" width="11.25" style="3" customWidth="1"/>
    <col min="10242" max="10242" width="2.75" style="3" customWidth="1"/>
    <col min="10243" max="10244" width="11.25" style="3" customWidth="1"/>
    <col min="10245" max="10245" width="2.75" style="3" bestFit="1" customWidth="1"/>
    <col min="10246" max="10246" width="11.25" style="3" customWidth="1"/>
    <col min="10247" max="10247" width="2.75" style="3" bestFit="1" customWidth="1"/>
    <col min="10248" max="10250" width="11.25" style="3" customWidth="1"/>
    <col min="10251" max="10496" width="8.125" style="3"/>
    <col min="10497" max="10497" width="11.25" style="3" customWidth="1"/>
    <col min="10498" max="10498" width="2.75" style="3" customWidth="1"/>
    <col min="10499" max="10500" width="11.25" style="3" customWidth="1"/>
    <col min="10501" max="10501" width="2.75" style="3" bestFit="1" customWidth="1"/>
    <col min="10502" max="10502" width="11.25" style="3" customWidth="1"/>
    <col min="10503" max="10503" width="2.75" style="3" bestFit="1" customWidth="1"/>
    <col min="10504" max="10506" width="11.25" style="3" customWidth="1"/>
    <col min="10507" max="10752" width="8.125" style="3"/>
    <col min="10753" max="10753" width="11.25" style="3" customWidth="1"/>
    <col min="10754" max="10754" width="2.75" style="3" customWidth="1"/>
    <col min="10755" max="10756" width="11.25" style="3" customWidth="1"/>
    <col min="10757" max="10757" width="2.75" style="3" bestFit="1" customWidth="1"/>
    <col min="10758" max="10758" width="11.25" style="3" customWidth="1"/>
    <col min="10759" max="10759" width="2.75" style="3" bestFit="1" customWidth="1"/>
    <col min="10760" max="10762" width="11.25" style="3" customWidth="1"/>
    <col min="10763" max="11008" width="8.125" style="3"/>
    <col min="11009" max="11009" width="11.25" style="3" customWidth="1"/>
    <col min="11010" max="11010" width="2.75" style="3" customWidth="1"/>
    <col min="11011" max="11012" width="11.25" style="3" customWidth="1"/>
    <col min="11013" max="11013" width="2.75" style="3" bestFit="1" customWidth="1"/>
    <col min="11014" max="11014" width="11.25" style="3" customWidth="1"/>
    <col min="11015" max="11015" width="2.75" style="3" bestFit="1" customWidth="1"/>
    <col min="11016" max="11018" width="11.25" style="3" customWidth="1"/>
    <col min="11019" max="11264" width="8.125" style="3"/>
    <col min="11265" max="11265" width="11.25" style="3" customWidth="1"/>
    <col min="11266" max="11266" width="2.75" style="3" customWidth="1"/>
    <col min="11267" max="11268" width="11.25" style="3" customWidth="1"/>
    <col min="11269" max="11269" width="2.75" style="3" bestFit="1" customWidth="1"/>
    <col min="11270" max="11270" width="11.25" style="3" customWidth="1"/>
    <col min="11271" max="11271" width="2.75" style="3" bestFit="1" customWidth="1"/>
    <col min="11272" max="11274" width="11.25" style="3" customWidth="1"/>
    <col min="11275" max="11520" width="8.125" style="3"/>
    <col min="11521" max="11521" width="11.25" style="3" customWidth="1"/>
    <col min="11522" max="11522" width="2.75" style="3" customWidth="1"/>
    <col min="11523" max="11524" width="11.25" style="3" customWidth="1"/>
    <col min="11525" max="11525" width="2.75" style="3" bestFit="1" customWidth="1"/>
    <col min="11526" max="11526" width="11.25" style="3" customWidth="1"/>
    <col min="11527" max="11527" width="2.75" style="3" bestFit="1" customWidth="1"/>
    <col min="11528" max="11530" width="11.25" style="3" customWidth="1"/>
    <col min="11531" max="11776" width="8.125" style="3"/>
    <col min="11777" max="11777" width="11.25" style="3" customWidth="1"/>
    <col min="11778" max="11778" width="2.75" style="3" customWidth="1"/>
    <col min="11779" max="11780" width="11.25" style="3" customWidth="1"/>
    <col min="11781" max="11781" width="2.75" style="3" bestFit="1" customWidth="1"/>
    <col min="11782" max="11782" width="11.25" style="3" customWidth="1"/>
    <col min="11783" max="11783" width="2.75" style="3" bestFit="1" customWidth="1"/>
    <col min="11784" max="11786" width="11.25" style="3" customWidth="1"/>
    <col min="11787" max="12032" width="8.125" style="3"/>
    <col min="12033" max="12033" width="11.25" style="3" customWidth="1"/>
    <col min="12034" max="12034" width="2.75" style="3" customWidth="1"/>
    <col min="12035" max="12036" width="11.25" style="3" customWidth="1"/>
    <col min="12037" max="12037" width="2.75" style="3" bestFit="1" customWidth="1"/>
    <col min="12038" max="12038" width="11.25" style="3" customWidth="1"/>
    <col min="12039" max="12039" width="2.75" style="3" bestFit="1" customWidth="1"/>
    <col min="12040" max="12042" width="11.25" style="3" customWidth="1"/>
    <col min="12043" max="12288" width="8.125" style="3"/>
    <col min="12289" max="12289" width="11.25" style="3" customWidth="1"/>
    <col min="12290" max="12290" width="2.75" style="3" customWidth="1"/>
    <col min="12291" max="12292" width="11.25" style="3" customWidth="1"/>
    <col min="12293" max="12293" width="2.75" style="3" bestFit="1" customWidth="1"/>
    <col min="12294" max="12294" width="11.25" style="3" customWidth="1"/>
    <col min="12295" max="12295" width="2.75" style="3" bestFit="1" customWidth="1"/>
    <col min="12296" max="12298" width="11.25" style="3" customWidth="1"/>
    <col min="12299" max="12544" width="8.125" style="3"/>
    <col min="12545" max="12545" width="11.25" style="3" customWidth="1"/>
    <col min="12546" max="12546" width="2.75" style="3" customWidth="1"/>
    <col min="12547" max="12548" width="11.25" style="3" customWidth="1"/>
    <col min="12549" max="12549" width="2.75" style="3" bestFit="1" customWidth="1"/>
    <col min="12550" max="12550" width="11.25" style="3" customWidth="1"/>
    <col min="12551" max="12551" width="2.75" style="3" bestFit="1" customWidth="1"/>
    <col min="12552" max="12554" width="11.25" style="3" customWidth="1"/>
    <col min="12555" max="12800" width="8.125" style="3"/>
    <col min="12801" max="12801" width="11.25" style="3" customWidth="1"/>
    <col min="12802" max="12802" width="2.75" style="3" customWidth="1"/>
    <col min="12803" max="12804" width="11.25" style="3" customWidth="1"/>
    <col min="12805" max="12805" width="2.75" style="3" bestFit="1" customWidth="1"/>
    <col min="12806" max="12806" width="11.25" style="3" customWidth="1"/>
    <col min="12807" max="12807" width="2.75" style="3" bestFit="1" customWidth="1"/>
    <col min="12808" max="12810" width="11.25" style="3" customWidth="1"/>
    <col min="12811" max="13056" width="8.125" style="3"/>
    <col min="13057" max="13057" width="11.25" style="3" customWidth="1"/>
    <col min="13058" max="13058" width="2.75" style="3" customWidth="1"/>
    <col min="13059" max="13060" width="11.25" style="3" customWidth="1"/>
    <col min="13061" max="13061" width="2.75" style="3" bestFit="1" customWidth="1"/>
    <col min="13062" max="13062" width="11.25" style="3" customWidth="1"/>
    <col min="13063" max="13063" width="2.75" style="3" bestFit="1" customWidth="1"/>
    <col min="13064" max="13066" width="11.25" style="3" customWidth="1"/>
    <col min="13067" max="13312" width="8.125" style="3"/>
    <col min="13313" max="13313" width="11.25" style="3" customWidth="1"/>
    <col min="13314" max="13314" width="2.75" style="3" customWidth="1"/>
    <col min="13315" max="13316" width="11.25" style="3" customWidth="1"/>
    <col min="13317" max="13317" width="2.75" style="3" bestFit="1" customWidth="1"/>
    <col min="13318" max="13318" width="11.25" style="3" customWidth="1"/>
    <col min="13319" max="13319" width="2.75" style="3" bestFit="1" customWidth="1"/>
    <col min="13320" max="13322" width="11.25" style="3" customWidth="1"/>
    <col min="13323" max="13568" width="8.125" style="3"/>
    <col min="13569" max="13569" width="11.25" style="3" customWidth="1"/>
    <col min="13570" max="13570" width="2.75" style="3" customWidth="1"/>
    <col min="13571" max="13572" width="11.25" style="3" customWidth="1"/>
    <col min="13573" max="13573" width="2.75" style="3" bestFit="1" customWidth="1"/>
    <col min="13574" max="13574" width="11.25" style="3" customWidth="1"/>
    <col min="13575" max="13575" width="2.75" style="3" bestFit="1" customWidth="1"/>
    <col min="13576" max="13578" width="11.25" style="3" customWidth="1"/>
    <col min="13579" max="13824" width="8.125" style="3"/>
    <col min="13825" max="13825" width="11.25" style="3" customWidth="1"/>
    <col min="13826" max="13826" width="2.75" style="3" customWidth="1"/>
    <col min="13827" max="13828" width="11.25" style="3" customWidth="1"/>
    <col min="13829" max="13829" width="2.75" style="3" bestFit="1" customWidth="1"/>
    <col min="13830" max="13830" width="11.25" style="3" customWidth="1"/>
    <col min="13831" max="13831" width="2.75" style="3" bestFit="1" customWidth="1"/>
    <col min="13832" max="13834" width="11.25" style="3" customWidth="1"/>
    <col min="13835" max="14080" width="8.125" style="3"/>
    <col min="14081" max="14081" width="11.25" style="3" customWidth="1"/>
    <col min="14082" max="14082" width="2.75" style="3" customWidth="1"/>
    <col min="14083" max="14084" width="11.25" style="3" customWidth="1"/>
    <col min="14085" max="14085" width="2.75" style="3" bestFit="1" customWidth="1"/>
    <col min="14086" max="14086" width="11.25" style="3" customWidth="1"/>
    <col min="14087" max="14087" width="2.75" style="3" bestFit="1" customWidth="1"/>
    <col min="14088" max="14090" width="11.25" style="3" customWidth="1"/>
    <col min="14091" max="14336" width="8.125" style="3"/>
    <col min="14337" max="14337" width="11.25" style="3" customWidth="1"/>
    <col min="14338" max="14338" width="2.75" style="3" customWidth="1"/>
    <col min="14339" max="14340" width="11.25" style="3" customWidth="1"/>
    <col min="14341" max="14341" width="2.75" style="3" bestFit="1" customWidth="1"/>
    <col min="14342" max="14342" width="11.25" style="3" customWidth="1"/>
    <col min="14343" max="14343" width="2.75" style="3" bestFit="1" customWidth="1"/>
    <col min="14344" max="14346" width="11.25" style="3" customWidth="1"/>
    <col min="14347" max="14592" width="8.125" style="3"/>
    <col min="14593" max="14593" width="11.25" style="3" customWidth="1"/>
    <col min="14594" max="14594" width="2.75" style="3" customWidth="1"/>
    <col min="14595" max="14596" width="11.25" style="3" customWidth="1"/>
    <col min="14597" max="14597" width="2.75" style="3" bestFit="1" customWidth="1"/>
    <col min="14598" max="14598" width="11.25" style="3" customWidth="1"/>
    <col min="14599" max="14599" width="2.75" style="3" bestFit="1" customWidth="1"/>
    <col min="14600" max="14602" width="11.25" style="3" customWidth="1"/>
    <col min="14603" max="14848" width="8.125" style="3"/>
    <col min="14849" max="14849" width="11.25" style="3" customWidth="1"/>
    <col min="14850" max="14850" width="2.75" style="3" customWidth="1"/>
    <col min="14851" max="14852" width="11.25" style="3" customWidth="1"/>
    <col min="14853" max="14853" width="2.75" style="3" bestFit="1" customWidth="1"/>
    <col min="14854" max="14854" width="11.25" style="3" customWidth="1"/>
    <col min="14855" max="14855" width="2.75" style="3" bestFit="1" customWidth="1"/>
    <col min="14856" max="14858" width="11.25" style="3" customWidth="1"/>
    <col min="14859" max="15104" width="8.125" style="3"/>
    <col min="15105" max="15105" width="11.25" style="3" customWidth="1"/>
    <col min="15106" max="15106" width="2.75" style="3" customWidth="1"/>
    <col min="15107" max="15108" width="11.25" style="3" customWidth="1"/>
    <col min="15109" max="15109" width="2.75" style="3" bestFit="1" customWidth="1"/>
    <col min="15110" max="15110" width="11.25" style="3" customWidth="1"/>
    <col min="15111" max="15111" width="2.75" style="3" bestFit="1" customWidth="1"/>
    <col min="15112" max="15114" width="11.25" style="3" customWidth="1"/>
    <col min="15115" max="15360" width="8.125" style="3"/>
    <col min="15361" max="15361" width="11.25" style="3" customWidth="1"/>
    <col min="15362" max="15362" width="2.75" style="3" customWidth="1"/>
    <col min="15363" max="15364" width="11.25" style="3" customWidth="1"/>
    <col min="15365" max="15365" width="2.75" style="3" bestFit="1" customWidth="1"/>
    <col min="15366" max="15366" width="11.25" style="3" customWidth="1"/>
    <col min="15367" max="15367" width="2.75" style="3" bestFit="1" customWidth="1"/>
    <col min="15368" max="15370" width="11.25" style="3" customWidth="1"/>
    <col min="15371" max="15616" width="8.125" style="3"/>
    <col min="15617" max="15617" width="11.25" style="3" customWidth="1"/>
    <col min="15618" max="15618" width="2.75" style="3" customWidth="1"/>
    <col min="15619" max="15620" width="11.25" style="3" customWidth="1"/>
    <col min="15621" max="15621" width="2.75" style="3" bestFit="1" customWidth="1"/>
    <col min="15622" max="15622" width="11.25" style="3" customWidth="1"/>
    <col min="15623" max="15623" width="2.75" style="3" bestFit="1" customWidth="1"/>
    <col min="15624" max="15626" width="11.25" style="3" customWidth="1"/>
    <col min="15627" max="15872" width="8.125" style="3"/>
    <col min="15873" max="15873" width="11.25" style="3" customWidth="1"/>
    <col min="15874" max="15874" width="2.75" style="3" customWidth="1"/>
    <col min="15875" max="15876" width="11.25" style="3" customWidth="1"/>
    <col min="15877" max="15877" width="2.75" style="3" bestFit="1" customWidth="1"/>
    <col min="15878" max="15878" width="11.25" style="3" customWidth="1"/>
    <col min="15879" max="15879" width="2.75" style="3" bestFit="1" customWidth="1"/>
    <col min="15880" max="15882" width="11.25" style="3" customWidth="1"/>
    <col min="15883" max="16128" width="8.125" style="3"/>
    <col min="16129" max="16129" width="11.25" style="3" customWidth="1"/>
    <col min="16130" max="16130" width="2.75" style="3" customWidth="1"/>
    <col min="16131" max="16132" width="11.25" style="3" customWidth="1"/>
    <col min="16133" max="16133" width="2.75" style="3" bestFit="1" customWidth="1"/>
    <col min="16134" max="16134" width="11.25" style="3" customWidth="1"/>
    <col min="16135" max="16135" width="2.75" style="3" bestFit="1" customWidth="1"/>
    <col min="16136" max="16138" width="11.25" style="3" customWidth="1"/>
    <col min="16139" max="16384" width="8.125" style="3"/>
  </cols>
  <sheetData>
    <row r="1" spans="1:10" ht="24" customHeight="1">
      <c r="A1" s="937" t="s">
        <v>541</v>
      </c>
      <c r="B1" s="937"/>
      <c r="C1" s="937"/>
      <c r="D1" s="937"/>
      <c r="E1" s="937"/>
      <c r="F1" s="937"/>
      <c r="G1" s="937"/>
      <c r="H1" s="937"/>
      <c r="I1" s="937"/>
      <c r="J1" s="937"/>
    </row>
    <row r="2" spans="1:10" ht="12" customHeight="1">
      <c r="A2" s="499"/>
      <c r="B2" s="499"/>
      <c r="C2" s="499"/>
      <c r="D2" s="499"/>
      <c r="E2" s="499"/>
      <c r="F2" s="499"/>
      <c r="G2" s="499"/>
      <c r="H2" s="499"/>
      <c r="I2" s="499"/>
      <c r="J2" s="499"/>
    </row>
    <row r="3" spans="1:10" s="500" customFormat="1" ht="24" customHeight="1">
      <c r="A3" s="938" t="s">
        <v>542</v>
      </c>
      <c r="B3" s="938"/>
      <c r="C3" s="938"/>
      <c r="D3" s="939" t="str">
        <f>IF(総表!C15="","",総表!C15)</f>
        <v/>
      </c>
      <c r="E3" s="939"/>
      <c r="F3" s="939"/>
      <c r="G3" s="939"/>
      <c r="H3" s="939"/>
      <c r="I3" s="939"/>
      <c r="J3" s="939"/>
    </row>
    <row r="4" spans="1:10" s="500" customFormat="1" ht="24" customHeight="1">
      <c r="A4" s="938" t="s">
        <v>543</v>
      </c>
      <c r="B4" s="938"/>
      <c r="C4" s="938"/>
      <c r="D4" s="940" t="str">
        <f>IF(総表!C23="","",総表!C23)</f>
        <v/>
      </c>
      <c r="E4" s="940"/>
      <c r="F4" s="940"/>
      <c r="G4" s="940"/>
      <c r="H4" s="940"/>
      <c r="I4" s="940"/>
      <c r="J4" s="940"/>
    </row>
    <row r="5" spans="1:10" s="500" customFormat="1" ht="12" customHeight="1">
      <c r="A5" s="501"/>
      <c r="B5" s="501"/>
      <c r="C5" s="501"/>
    </row>
    <row r="6" spans="1:10" s="500" customFormat="1" ht="18" customHeight="1">
      <c r="C6" s="502"/>
      <c r="D6" s="503" t="s">
        <v>544</v>
      </c>
      <c r="E6" s="935" t="s">
        <v>545</v>
      </c>
      <c r="F6" s="936"/>
      <c r="G6" s="935" t="s">
        <v>546</v>
      </c>
      <c r="H6" s="936"/>
      <c r="I6" s="503" t="s">
        <v>547</v>
      </c>
      <c r="J6" s="503" t="s">
        <v>548</v>
      </c>
    </row>
    <row r="7" spans="1:10" s="500" customFormat="1" ht="24" customHeight="1">
      <c r="D7" s="504">
        <f ca="1">SUMIF($A$9:$J$987,"総使用席数",OFFSET($A$9:$J$987,1,0))</f>
        <v>0</v>
      </c>
      <c r="E7" s="932">
        <f ca="1">SUMIF($A$9:$J$987,"合計",OFFSET($A$9:$J$987,0,3))</f>
        <v>0</v>
      </c>
      <c r="F7" s="933"/>
      <c r="G7" s="932">
        <f ca="1">SUMIF($A$9:$J$987,"合計",OFFSET($A$9:$J$987,0,7))</f>
        <v>0</v>
      </c>
      <c r="H7" s="933"/>
      <c r="I7" s="505" t="str">
        <f ca="1">IFERROR(ROUND(E7/D7,3),"0%")</f>
        <v>0%</v>
      </c>
      <c r="J7" s="505" t="str">
        <f ca="1">IFERROR(ROUND(G7/D7,3),"0%")</f>
        <v>0%</v>
      </c>
    </row>
    <row r="8" spans="1:10" s="508" customFormat="1" ht="12" customHeight="1">
      <c r="A8" s="506"/>
      <c r="B8" s="506"/>
      <c r="C8" s="507"/>
      <c r="E8" s="509"/>
      <c r="G8" s="509"/>
    </row>
    <row r="9" spans="1:10" s="508" customFormat="1" ht="18" customHeight="1">
      <c r="A9" s="931" t="s">
        <v>549</v>
      </c>
      <c r="B9" s="931"/>
      <c r="C9" s="931"/>
      <c r="D9" s="510" t="s">
        <v>550</v>
      </c>
      <c r="E9" s="511"/>
      <c r="F9" s="512" t="s">
        <v>551</v>
      </c>
      <c r="G9" s="511"/>
      <c r="H9" s="513" t="s">
        <v>552</v>
      </c>
    </row>
    <row r="10" spans="1:10" s="500" customFormat="1" ht="24" customHeight="1">
      <c r="A10" s="934"/>
      <c r="B10" s="934"/>
      <c r="C10" s="934"/>
      <c r="D10" s="514"/>
      <c r="E10" s="515" t="s">
        <v>553</v>
      </c>
      <c r="F10" s="516"/>
      <c r="G10" s="515" t="s">
        <v>554</v>
      </c>
      <c r="H10" s="517">
        <f>D10*F10</f>
        <v>0</v>
      </c>
    </row>
    <row r="11" spans="1:10" s="508" customFormat="1" ht="18" customHeight="1">
      <c r="A11" s="518" t="s">
        <v>555</v>
      </c>
      <c r="B11" s="519" t="s">
        <v>556</v>
      </c>
      <c r="C11" s="520" t="s">
        <v>557</v>
      </c>
      <c r="D11" s="521" t="s">
        <v>558</v>
      </c>
      <c r="E11" s="522"/>
      <c r="F11" s="519" t="s">
        <v>559</v>
      </c>
      <c r="G11" s="522"/>
      <c r="H11" s="523" t="s">
        <v>560</v>
      </c>
      <c r="I11" s="518" t="s">
        <v>547</v>
      </c>
      <c r="J11" s="520" t="s">
        <v>548</v>
      </c>
    </row>
    <row r="12" spans="1:10" s="500" customFormat="1" ht="18" customHeight="1" thickBot="1">
      <c r="A12" s="524" t="s">
        <v>570</v>
      </c>
      <c r="B12" s="525" t="s">
        <v>571</v>
      </c>
      <c r="C12" s="526">
        <v>0.79166666666666663</v>
      </c>
      <c r="D12" s="527" t="s">
        <v>561</v>
      </c>
      <c r="E12" s="528" t="s">
        <v>562</v>
      </c>
      <c r="F12" s="529" t="s">
        <v>563</v>
      </c>
      <c r="G12" s="528" t="s">
        <v>564</v>
      </c>
      <c r="H12" s="530">
        <f>D12+F12</f>
        <v>292</v>
      </c>
      <c r="I12" s="531">
        <v>0.64200000000000002</v>
      </c>
      <c r="J12" s="532">
        <v>0.75600000000000001</v>
      </c>
    </row>
    <row r="13" spans="1:10" s="500" customFormat="1" ht="24" customHeight="1" thickTop="1">
      <c r="A13" s="570"/>
      <c r="B13" s="566" t="str">
        <f>IF(A13="","",TEXT(A13,"aaa"))</f>
        <v/>
      </c>
      <c r="C13" s="533"/>
      <c r="D13" s="534"/>
      <c r="E13" s="535" t="s">
        <v>562</v>
      </c>
      <c r="F13" s="536"/>
      <c r="G13" s="535" t="s">
        <v>564</v>
      </c>
      <c r="H13" s="537">
        <f t="shared" ref="H13:H22" si="0">D13+F13</f>
        <v>0</v>
      </c>
      <c r="I13" s="538">
        <f t="shared" ref="I13:I22" si="1">IF(ISERROR(D13/$D$10),0,D13/$D$10)</f>
        <v>0</v>
      </c>
      <c r="J13" s="539">
        <f>IF(ISERROR(H13/$D$10),0,H13/$D$10)</f>
        <v>0</v>
      </c>
    </row>
    <row r="14" spans="1:10" s="500" customFormat="1" ht="24" customHeight="1">
      <c r="A14" s="571"/>
      <c r="B14" s="567" t="str">
        <f t="shared" ref="B14:B22" si="2">IF(A14="","",TEXT(A14,"aaa"))</f>
        <v/>
      </c>
      <c r="C14" s="540"/>
      <c r="D14" s="541"/>
      <c r="E14" s="542" t="s">
        <v>562</v>
      </c>
      <c r="F14" s="543"/>
      <c r="G14" s="542" t="s">
        <v>564</v>
      </c>
      <c r="H14" s="544">
        <f>D14+F14</f>
        <v>0</v>
      </c>
      <c r="I14" s="545">
        <f t="shared" si="1"/>
        <v>0</v>
      </c>
      <c r="J14" s="546">
        <f t="shared" ref="J14:J22" si="3">IF(ISERROR(H14/$D$10),0,H14/$D$10)</f>
        <v>0</v>
      </c>
    </row>
    <row r="15" spans="1:10" s="500" customFormat="1" ht="24" customHeight="1">
      <c r="A15" s="571"/>
      <c r="B15" s="567" t="str">
        <f t="shared" si="2"/>
        <v/>
      </c>
      <c r="C15" s="540"/>
      <c r="D15" s="541"/>
      <c r="E15" s="542" t="s">
        <v>562</v>
      </c>
      <c r="F15" s="543"/>
      <c r="G15" s="542" t="s">
        <v>564</v>
      </c>
      <c r="H15" s="544">
        <f>D15+F15</f>
        <v>0</v>
      </c>
      <c r="I15" s="545">
        <f>IF(ISERROR(D15/$D$10),0,D15/$D$10)</f>
        <v>0</v>
      </c>
      <c r="J15" s="546">
        <f>IF(ISERROR(H15/$D$10),0,H15/$D$10)</f>
        <v>0</v>
      </c>
    </row>
    <row r="16" spans="1:10" s="500" customFormat="1" ht="24" customHeight="1">
      <c r="A16" s="571"/>
      <c r="B16" s="567" t="str">
        <f t="shared" si="2"/>
        <v/>
      </c>
      <c r="C16" s="540"/>
      <c r="D16" s="541"/>
      <c r="E16" s="542" t="s">
        <v>562</v>
      </c>
      <c r="F16" s="543"/>
      <c r="G16" s="542" t="s">
        <v>564</v>
      </c>
      <c r="H16" s="544">
        <f>D16+F16</f>
        <v>0</v>
      </c>
      <c r="I16" s="545">
        <f>IF(ISERROR(D16/$D$10),0,D16/$D$10)</f>
        <v>0</v>
      </c>
      <c r="J16" s="546">
        <f>IF(ISERROR(H16/$D$10),0,H16/$D$10)</f>
        <v>0</v>
      </c>
    </row>
    <row r="17" spans="1:10" ht="24" customHeight="1">
      <c r="A17" s="571"/>
      <c r="B17" s="568" t="str">
        <f t="shared" si="2"/>
        <v/>
      </c>
      <c r="C17" s="540"/>
      <c r="D17" s="541"/>
      <c r="E17" s="542" t="s">
        <v>562</v>
      </c>
      <c r="F17" s="543"/>
      <c r="G17" s="542" t="s">
        <v>564</v>
      </c>
      <c r="H17" s="544">
        <f>D17+F17</f>
        <v>0</v>
      </c>
      <c r="I17" s="545">
        <f>IF(ISERROR(D17/$D$10),0,D17/$D$10)</f>
        <v>0</v>
      </c>
      <c r="J17" s="546">
        <f>IF(ISERROR(H17/$D$10),0,H17/$D$10)</f>
        <v>0</v>
      </c>
    </row>
    <row r="18" spans="1:10" s="500" customFormat="1" ht="24" customHeight="1">
      <c r="A18" s="571"/>
      <c r="B18" s="567" t="str">
        <f t="shared" si="2"/>
        <v/>
      </c>
      <c r="C18" s="540"/>
      <c r="D18" s="541"/>
      <c r="E18" s="542" t="s">
        <v>562</v>
      </c>
      <c r="F18" s="543"/>
      <c r="G18" s="542" t="s">
        <v>564</v>
      </c>
      <c r="H18" s="544">
        <f>D18+F18</f>
        <v>0</v>
      </c>
      <c r="I18" s="545">
        <f t="shared" si="1"/>
        <v>0</v>
      </c>
      <c r="J18" s="546">
        <f t="shared" si="3"/>
        <v>0</v>
      </c>
    </row>
    <row r="19" spans="1:10" s="500" customFormat="1" ht="24" customHeight="1">
      <c r="A19" s="571"/>
      <c r="B19" s="567" t="str">
        <f t="shared" si="2"/>
        <v/>
      </c>
      <c r="C19" s="540"/>
      <c r="D19" s="541"/>
      <c r="E19" s="542" t="s">
        <v>562</v>
      </c>
      <c r="F19" s="543"/>
      <c r="G19" s="542" t="s">
        <v>564</v>
      </c>
      <c r="H19" s="544">
        <f t="shared" si="0"/>
        <v>0</v>
      </c>
      <c r="I19" s="545">
        <f t="shared" si="1"/>
        <v>0</v>
      </c>
      <c r="J19" s="546">
        <f t="shared" si="3"/>
        <v>0</v>
      </c>
    </row>
    <row r="20" spans="1:10" ht="24" customHeight="1">
      <c r="A20" s="571"/>
      <c r="B20" s="568" t="str">
        <f t="shared" si="2"/>
        <v/>
      </c>
      <c r="C20" s="540"/>
      <c r="D20" s="541"/>
      <c r="E20" s="542" t="s">
        <v>562</v>
      </c>
      <c r="F20" s="543"/>
      <c r="G20" s="542" t="s">
        <v>564</v>
      </c>
      <c r="H20" s="544">
        <f t="shared" si="0"/>
        <v>0</v>
      </c>
      <c r="I20" s="545">
        <f t="shared" si="1"/>
        <v>0</v>
      </c>
      <c r="J20" s="546">
        <f t="shared" si="3"/>
        <v>0</v>
      </c>
    </row>
    <row r="21" spans="1:10" ht="24" customHeight="1">
      <c r="A21" s="571"/>
      <c r="B21" s="568" t="str">
        <f t="shared" si="2"/>
        <v/>
      </c>
      <c r="C21" s="540"/>
      <c r="D21" s="541"/>
      <c r="E21" s="542" t="s">
        <v>562</v>
      </c>
      <c r="F21" s="543"/>
      <c r="G21" s="542" t="s">
        <v>564</v>
      </c>
      <c r="H21" s="544">
        <f t="shared" si="0"/>
        <v>0</v>
      </c>
      <c r="I21" s="545">
        <f t="shared" si="1"/>
        <v>0</v>
      </c>
      <c r="J21" s="546">
        <f t="shared" si="3"/>
        <v>0</v>
      </c>
    </row>
    <row r="22" spans="1:10" ht="24" customHeight="1">
      <c r="A22" s="572"/>
      <c r="B22" s="569" t="str">
        <f t="shared" si="2"/>
        <v/>
      </c>
      <c r="C22" s="547"/>
      <c r="D22" s="548"/>
      <c r="E22" s="549" t="s">
        <v>562</v>
      </c>
      <c r="F22" s="550"/>
      <c r="G22" s="549" t="s">
        <v>564</v>
      </c>
      <c r="H22" s="551">
        <f t="shared" si="0"/>
        <v>0</v>
      </c>
      <c r="I22" s="552">
        <f t="shared" si="1"/>
        <v>0</v>
      </c>
      <c r="J22" s="553">
        <f t="shared" si="3"/>
        <v>0</v>
      </c>
    </row>
    <row r="23" spans="1:10" ht="24" customHeight="1">
      <c r="A23" s="930" t="s">
        <v>565</v>
      </c>
      <c r="B23" s="930"/>
      <c r="C23" s="930"/>
      <c r="D23" s="554">
        <f>SUM(D13:D22)</f>
        <v>0</v>
      </c>
      <c r="E23" s="555" t="s">
        <v>562</v>
      </c>
      <c r="F23" s="556">
        <f>SUM(F13:F22)</f>
        <v>0</v>
      </c>
      <c r="G23" s="557" t="s">
        <v>564</v>
      </c>
      <c r="H23" s="517">
        <f>SUM(H13:H22)</f>
        <v>0</v>
      </c>
      <c r="I23" s="552">
        <f>IF(ISERROR(D23/$H$10),0,D23/$H$10)</f>
        <v>0</v>
      </c>
      <c r="J23" s="553">
        <f>IF(ISERROR(H23/$H$10),0,H23/$H$10)</f>
        <v>0</v>
      </c>
    </row>
    <row r="24" spans="1:10" ht="12" customHeight="1">
      <c r="A24" s="558"/>
      <c r="B24" s="558"/>
      <c r="C24" s="559"/>
      <c r="D24" s="559"/>
      <c r="E24" s="560"/>
      <c r="F24" s="559"/>
      <c r="G24" s="560"/>
      <c r="H24" s="559"/>
      <c r="I24" s="559"/>
      <c r="J24" s="559"/>
    </row>
    <row r="25" spans="1:10" s="508" customFormat="1" ht="18" customHeight="1">
      <c r="A25" s="931" t="s">
        <v>549</v>
      </c>
      <c r="B25" s="931"/>
      <c r="C25" s="931"/>
      <c r="D25" s="510" t="s">
        <v>550</v>
      </c>
      <c r="E25" s="511"/>
      <c r="F25" s="512" t="s">
        <v>551</v>
      </c>
      <c r="G25" s="511"/>
      <c r="H25" s="513" t="s">
        <v>552</v>
      </c>
    </row>
    <row r="26" spans="1:10" s="500" customFormat="1" ht="24" customHeight="1">
      <c r="A26" s="929"/>
      <c r="B26" s="929"/>
      <c r="C26" s="929"/>
      <c r="D26" s="514"/>
      <c r="E26" s="515" t="s">
        <v>553</v>
      </c>
      <c r="F26" s="516"/>
      <c r="G26" s="515" t="s">
        <v>554</v>
      </c>
      <c r="H26" s="517">
        <f>D26*F26</f>
        <v>0</v>
      </c>
    </row>
    <row r="27" spans="1:10" s="508" customFormat="1" ht="18" customHeight="1">
      <c r="A27" s="518" t="s">
        <v>555</v>
      </c>
      <c r="B27" s="519" t="s">
        <v>556</v>
      </c>
      <c r="C27" s="520" t="s">
        <v>557</v>
      </c>
      <c r="D27" s="521" t="s">
        <v>558</v>
      </c>
      <c r="E27" s="522"/>
      <c r="F27" s="519" t="s">
        <v>559</v>
      </c>
      <c r="G27" s="522"/>
      <c r="H27" s="523" t="s">
        <v>560</v>
      </c>
      <c r="I27" s="518" t="s">
        <v>547</v>
      </c>
      <c r="J27" s="520" t="s">
        <v>548</v>
      </c>
    </row>
    <row r="28" spans="1:10" s="500" customFormat="1" ht="24" customHeight="1">
      <c r="A28" s="570"/>
      <c r="B28" s="566" t="str">
        <f t="shared" ref="B28:B37" si="4">IF(A28="","",TEXT(A28,"aaa"))</f>
        <v/>
      </c>
      <c r="C28" s="533"/>
      <c r="D28" s="534"/>
      <c r="E28" s="535" t="s">
        <v>566</v>
      </c>
      <c r="F28" s="536"/>
      <c r="G28" s="535" t="s">
        <v>564</v>
      </c>
      <c r="H28" s="537">
        <f t="shared" ref="H28:H37" si="5">D28+F28</f>
        <v>0</v>
      </c>
      <c r="I28" s="538">
        <f t="shared" ref="I28:I37" si="6">IF(ISERROR(D28/$D$26),0,D28/$D$26)</f>
        <v>0</v>
      </c>
      <c r="J28" s="539">
        <f t="shared" ref="J28:J37" si="7">IF(ISERROR(H28/$D$26),0,H28/$D$26)</f>
        <v>0</v>
      </c>
    </row>
    <row r="29" spans="1:10" s="500" customFormat="1" ht="24" customHeight="1">
      <c r="A29" s="571"/>
      <c r="B29" s="567" t="str">
        <f t="shared" si="4"/>
        <v/>
      </c>
      <c r="C29" s="540"/>
      <c r="D29" s="541"/>
      <c r="E29" s="542" t="s">
        <v>566</v>
      </c>
      <c r="F29" s="543"/>
      <c r="G29" s="542" t="s">
        <v>564</v>
      </c>
      <c r="H29" s="544">
        <f t="shared" si="5"/>
        <v>0</v>
      </c>
      <c r="I29" s="545">
        <f t="shared" si="6"/>
        <v>0</v>
      </c>
      <c r="J29" s="546">
        <f t="shared" si="7"/>
        <v>0</v>
      </c>
    </row>
    <row r="30" spans="1:10" s="500" customFormat="1" ht="24" customHeight="1">
      <c r="A30" s="571"/>
      <c r="B30" s="567" t="str">
        <f t="shared" si="4"/>
        <v/>
      </c>
      <c r="C30" s="540"/>
      <c r="D30" s="541"/>
      <c r="E30" s="542" t="s">
        <v>566</v>
      </c>
      <c r="F30" s="543"/>
      <c r="G30" s="542" t="s">
        <v>564</v>
      </c>
      <c r="H30" s="544">
        <f>D30+F30</f>
        <v>0</v>
      </c>
      <c r="I30" s="545">
        <f>IF(ISERROR(D30/$D$26),0,D30/$D$26)</f>
        <v>0</v>
      </c>
      <c r="J30" s="546">
        <f>IF(ISERROR(H30/$D$26),0,H30/$D$26)</f>
        <v>0</v>
      </c>
    </row>
    <row r="31" spans="1:10" s="500" customFormat="1" ht="24" customHeight="1">
      <c r="A31" s="571"/>
      <c r="B31" s="567" t="str">
        <f t="shared" si="4"/>
        <v/>
      </c>
      <c r="C31" s="540"/>
      <c r="D31" s="541"/>
      <c r="E31" s="542" t="s">
        <v>566</v>
      </c>
      <c r="F31" s="543"/>
      <c r="G31" s="542" t="s">
        <v>564</v>
      </c>
      <c r="H31" s="544">
        <f>D31+F31</f>
        <v>0</v>
      </c>
      <c r="I31" s="545">
        <f>IF(ISERROR(D31/$D$26),0,D31/$D$26)</f>
        <v>0</v>
      </c>
      <c r="J31" s="546">
        <f>IF(ISERROR(H31/$D$26),0,H31/$D$26)</f>
        <v>0</v>
      </c>
    </row>
    <row r="32" spans="1:10" ht="24" customHeight="1">
      <c r="A32" s="571"/>
      <c r="B32" s="568" t="str">
        <f t="shared" si="4"/>
        <v/>
      </c>
      <c r="C32" s="540"/>
      <c r="D32" s="541"/>
      <c r="E32" s="542" t="s">
        <v>566</v>
      </c>
      <c r="F32" s="543"/>
      <c r="G32" s="542" t="s">
        <v>564</v>
      </c>
      <c r="H32" s="544">
        <f>D32+F32</f>
        <v>0</v>
      </c>
      <c r="I32" s="545">
        <f>IF(ISERROR(D32/$D$26),0,D32/$D$26)</f>
        <v>0</v>
      </c>
      <c r="J32" s="546">
        <f>IF(ISERROR(H32/$D$26),0,H32/$D$26)</f>
        <v>0</v>
      </c>
    </row>
    <row r="33" spans="1:10" s="500" customFormat="1" ht="24" customHeight="1">
      <c r="A33" s="571"/>
      <c r="B33" s="567" t="str">
        <f t="shared" si="4"/>
        <v/>
      </c>
      <c r="C33" s="540"/>
      <c r="D33" s="541"/>
      <c r="E33" s="542" t="s">
        <v>566</v>
      </c>
      <c r="F33" s="543"/>
      <c r="G33" s="542" t="s">
        <v>564</v>
      </c>
      <c r="H33" s="544">
        <f t="shared" si="5"/>
        <v>0</v>
      </c>
      <c r="I33" s="545">
        <f t="shared" si="6"/>
        <v>0</v>
      </c>
      <c r="J33" s="546">
        <f t="shared" si="7"/>
        <v>0</v>
      </c>
    </row>
    <row r="34" spans="1:10" s="500" customFormat="1" ht="24" customHeight="1">
      <c r="A34" s="571"/>
      <c r="B34" s="567" t="str">
        <f t="shared" si="4"/>
        <v/>
      </c>
      <c r="C34" s="540"/>
      <c r="D34" s="541"/>
      <c r="E34" s="542" t="s">
        <v>566</v>
      </c>
      <c r="F34" s="543"/>
      <c r="G34" s="542" t="s">
        <v>564</v>
      </c>
      <c r="H34" s="544">
        <f t="shared" si="5"/>
        <v>0</v>
      </c>
      <c r="I34" s="545">
        <f t="shared" si="6"/>
        <v>0</v>
      </c>
      <c r="J34" s="546">
        <f t="shared" si="7"/>
        <v>0</v>
      </c>
    </row>
    <row r="35" spans="1:10" ht="24" customHeight="1">
      <c r="A35" s="571"/>
      <c r="B35" s="568" t="str">
        <f t="shared" si="4"/>
        <v/>
      </c>
      <c r="C35" s="540"/>
      <c r="D35" s="541"/>
      <c r="E35" s="542" t="s">
        <v>566</v>
      </c>
      <c r="F35" s="543"/>
      <c r="G35" s="542" t="s">
        <v>564</v>
      </c>
      <c r="H35" s="544">
        <f t="shared" si="5"/>
        <v>0</v>
      </c>
      <c r="I35" s="545">
        <f t="shared" si="6"/>
        <v>0</v>
      </c>
      <c r="J35" s="546">
        <f t="shared" si="7"/>
        <v>0</v>
      </c>
    </row>
    <row r="36" spans="1:10" ht="24" customHeight="1">
      <c r="A36" s="571"/>
      <c r="B36" s="568" t="str">
        <f t="shared" si="4"/>
        <v/>
      </c>
      <c r="C36" s="540"/>
      <c r="D36" s="541"/>
      <c r="E36" s="542" t="s">
        <v>562</v>
      </c>
      <c r="F36" s="543"/>
      <c r="G36" s="542" t="s">
        <v>564</v>
      </c>
      <c r="H36" s="544">
        <f t="shared" si="5"/>
        <v>0</v>
      </c>
      <c r="I36" s="545">
        <f t="shared" si="6"/>
        <v>0</v>
      </c>
      <c r="J36" s="546">
        <f t="shared" si="7"/>
        <v>0</v>
      </c>
    </row>
    <row r="37" spans="1:10" ht="24" customHeight="1">
      <c r="A37" s="572"/>
      <c r="B37" s="569" t="str">
        <f t="shared" si="4"/>
        <v/>
      </c>
      <c r="C37" s="547"/>
      <c r="D37" s="548"/>
      <c r="E37" s="549" t="s">
        <v>562</v>
      </c>
      <c r="F37" s="550"/>
      <c r="G37" s="549" t="s">
        <v>564</v>
      </c>
      <c r="H37" s="551">
        <f t="shared" si="5"/>
        <v>0</v>
      </c>
      <c r="I37" s="552">
        <f t="shared" si="6"/>
        <v>0</v>
      </c>
      <c r="J37" s="553">
        <f t="shared" si="7"/>
        <v>0</v>
      </c>
    </row>
    <row r="38" spans="1:10" ht="24" customHeight="1">
      <c r="A38" s="930" t="s">
        <v>565</v>
      </c>
      <c r="B38" s="930"/>
      <c r="C38" s="930"/>
      <c r="D38" s="554">
        <f>SUM(D28:D37)</f>
        <v>0</v>
      </c>
      <c r="E38" s="555" t="s">
        <v>562</v>
      </c>
      <c r="F38" s="556">
        <f>SUM(F28:F37)</f>
        <v>0</v>
      </c>
      <c r="G38" s="557" t="s">
        <v>564</v>
      </c>
      <c r="H38" s="517">
        <f>SUM(H28:H37)</f>
        <v>0</v>
      </c>
      <c r="I38" s="561">
        <f>IF(ISERROR(D38/$H$26),0,D38/$H$26)</f>
        <v>0</v>
      </c>
      <c r="J38" s="562">
        <f>IF(ISERROR(H38/$H$26),0,H38/$H$26)</f>
        <v>0</v>
      </c>
    </row>
    <row r="39" spans="1:10" ht="12" customHeight="1">
      <c r="A39" s="563"/>
      <c r="B39" s="563"/>
      <c r="C39" s="563"/>
      <c r="D39" s="564"/>
      <c r="E39" s="560"/>
      <c r="F39" s="564"/>
      <c r="G39" s="560"/>
      <c r="H39" s="564"/>
      <c r="I39" s="565"/>
      <c r="J39" s="565"/>
    </row>
    <row r="40" spans="1:10" ht="18" customHeight="1">
      <c r="A40" s="931" t="s">
        <v>549</v>
      </c>
      <c r="B40" s="931"/>
      <c r="C40" s="931"/>
      <c r="D40" s="510" t="s">
        <v>550</v>
      </c>
      <c r="E40" s="511"/>
      <c r="F40" s="512" t="s">
        <v>551</v>
      </c>
      <c r="G40" s="511"/>
      <c r="H40" s="513" t="s">
        <v>552</v>
      </c>
      <c r="I40" s="508"/>
      <c r="J40" s="508"/>
    </row>
    <row r="41" spans="1:10" ht="24" customHeight="1">
      <c r="A41" s="929"/>
      <c r="B41" s="929"/>
      <c r="C41" s="929"/>
      <c r="D41" s="514"/>
      <c r="E41" s="515" t="s">
        <v>553</v>
      </c>
      <c r="F41" s="516"/>
      <c r="G41" s="515" t="s">
        <v>554</v>
      </c>
      <c r="H41" s="517">
        <f>D41*F41</f>
        <v>0</v>
      </c>
      <c r="I41" s="500"/>
      <c r="J41" s="500"/>
    </row>
    <row r="42" spans="1:10" ht="18" customHeight="1">
      <c r="A42" s="518" t="s">
        <v>555</v>
      </c>
      <c r="B42" s="519" t="s">
        <v>556</v>
      </c>
      <c r="C42" s="520" t="s">
        <v>557</v>
      </c>
      <c r="D42" s="521" t="s">
        <v>558</v>
      </c>
      <c r="E42" s="522"/>
      <c r="F42" s="519" t="s">
        <v>559</v>
      </c>
      <c r="G42" s="522"/>
      <c r="H42" s="523" t="s">
        <v>560</v>
      </c>
      <c r="I42" s="518" t="s">
        <v>547</v>
      </c>
      <c r="J42" s="520" t="s">
        <v>548</v>
      </c>
    </row>
    <row r="43" spans="1:10" ht="24" customHeight="1">
      <c r="A43" s="570"/>
      <c r="B43" s="566" t="str">
        <f t="shared" ref="B43:B49" si="8">IF(A43="","",TEXT(A43,"aaa"))</f>
        <v/>
      </c>
      <c r="C43" s="533"/>
      <c r="D43" s="534"/>
      <c r="E43" s="535" t="s">
        <v>566</v>
      </c>
      <c r="F43" s="536"/>
      <c r="G43" s="535" t="s">
        <v>564</v>
      </c>
      <c r="H43" s="537">
        <f t="shared" ref="H43:H49" si="9">D43+F43</f>
        <v>0</v>
      </c>
      <c r="I43" s="538">
        <f>IF(ISERROR(D43/$D$41),0,D43/$D$41)</f>
        <v>0</v>
      </c>
      <c r="J43" s="539">
        <f>IF(ISERROR(H43/$D$41),0,H43/$D$41)</f>
        <v>0</v>
      </c>
    </row>
    <row r="44" spans="1:10" ht="24" customHeight="1">
      <c r="A44" s="571"/>
      <c r="B44" s="567" t="str">
        <f t="shared" si="8"/>
        <v/>
      </c>
      <c r="C44" s="540"/>
      <c r="D44" s="541"/>
      <c r="E44" s="542" t="s">
        <v>566</v>
      </c>
      <c r="F44" s="543"/>
      <c r="G44" s="542" t="s">
        <v>564</v>
      </c>
      <c r="H44" s="544">
        <f t="shared" si="9"/>
        <v>0</v>
      </c>
      <c r="I44" s="545">
        <f t="shared" ref="I44:I49" si="10">IF(ISERROR(D44/$D$41),0,D44/$D$41)</f>
        <v>0</v>
      </c>
      <c r="J44" s="546">
        <f t="shared" ref="J44:J49" si="11">IF(ISERROR(H44/$D$41),0,H44/$D$41)</f>
        <v>0</v>
      </c>
    </row>
    <row r="45" spans="1:10" ht="24" customHeight="1">
      <c r="A45" s="571"/>
      <c r="B45" s="567" t="str">
        <f t="shared" si="8"/>
        <v/>
      </c>
      <c r="C45" s="540"/>
      <c r="D45" s="541"/>
      <c r="E45" s="542" t="s">
        <v>566</v>
      </c>
      <c r="F45" s="543"/>
      <c r="G45" s="542" t="s">
        <v>564</v>
      </c>
      <c r="H45" s="544">
        <f t="shared" si="9"/>
        <v>0</v>
      </c>
      <c r="I45" s="545">
        <f t="shared" si="10"/>
        <v>0</v>
      </c>
      <c r="J45" s="546">
        <f t="shared" si="11"/>
        <v>0</v>
      </c>
    </row>
    <row r="46" spans="1:10" ht="24" customHeight="1">
      <c r="A46" s="571"/>
      <c r="B46" s="567" t="str">
        <f t="shared" si="8"/>
        <v/>
      </c>
      <c r="C46" s="540"/>
      <c r="D46" s="541"/>
      <c r="E46" s="542" t="s">
        <v>566</v>
      </c>
      <c r="F46" s="543"/>
      <c r="G46" s="542" t="s">
        <v>564</v>
      </c>
      <c r="H46" s="544">
        <f t="shared" si="9"/>
        <v>0</v>
      </c>
      <c r="I46" s="545">
        <f t="shared" si="10"/>
        <v>0</v>
      </c>
      <c r="J46" s="546">
        <f t="shared" si="11"/>
        <v>0</v>
      </c>
    </row>
    <row r="47" spans="1:10" ht="24" customHeight="1">
      <c r="A47" s="571"/>
      <c r="B47" s="568" t="str">
        <f t="shared" si="8"/>
        <v/>
      </c>
      <c r="C47" s="540"/>
      <c r="D47" s="541"/>
      <c r="E47" s="542" t="s">
        <v>566</v>
      </c>
      <c r="F47" s="543"/>
      <c r="G47" s="542" t="s">
        <v>564</v>
      </c>
      <c r="H47" s="544">
        <f t="shared" si="9"/>
        <v>0</v>
      </c>
      <c r="I47" s="545">
        <f t="shared" si="10"/>
        <v>0</v>
      </c>
      <c r="J47" s="546">
        <f t="shared" si="11"/>
        <v>0</v>
      </c>
    </row>
    <row r="48" spans="1:10" ht="24" customHeight="1">
      <c r="A48" s="571"/>
      <c r="B48" s="568" t="str">
        <f t="shared" si="8"/>
        <v/>
      </c>
      <c r="C48" s="540"/>
      <c r="D48" s="541"/>
      <c r="E48" s="542" t="s">
        <v>562</v>
      </c>
      <c r="F48" s="543"/>
      <c r="G48" s="542" t="s">
        <v>564</v>
      </c>
      <c r="H48" s="544">
        <f t="shared" si="9"/>
        <v>0</v>
      </c>
      <c r="I48" s="545">
        <f t="shared" si="10"/>
        <v>0</v>
      </c>
      <c r="J48" s="546">
        <f t="shared" si="11"/>
        <v>0</v>
      </c>
    </row>
    <row r="49" spans="1:10" ht="24" customHeight="1">
      <c r="A49" s="572"/>
      <c r="B49" s="569" t="str">
        <f t="shared" si="8"/>
        <v/>
      </c>
      <c r="C49" s="547"/>
      <c r="D49" s="548"/>
      <c r="E49" s="549" t="s">
        <v>562</v>
      </c>
      <c r="F49" s="550"/>
      <c r="G49" s="549" t="s">
        <v>564</v>
      </c>
      <c r="H49" s="551">
        <f t="shared" si="9"/>
        <v>0</v>
      </c>
      <c r="I49" s="552">
        <f t="shared" si="10"/>
        <v>0</v>
      </c>
      <c r="J49" s="553">
        <f t="shared" si="11"/>
        <v>0</v>
      </c>
    </row>
    <row r="50" spans="1:10" ht="24" customHeight="1">
      <c r="A50" s="930" t="s">
        <v>565</v>
      </c>
      <c r="B50" s="930"/>
      <c r="C50" s="930"/>
      <c r="D50" s="554">
        <f>SUM(D43:D49)</f>
        <v>0</v>
      </c>
      <c r="E50" s="555" t="s">
        <v>562</v>
      </c>
      <c r="F50" s="556">
        <f>SUM(F43:F49)</f>
        <v>0</v>
      </c>
      <c r="G50" s="557" t="s">
        <v>564</v>
      </c>
      <c r="H50" s="517">
        <f>SUM(H43:H49)</f>
        <v>0</v>
      </c>
      <c r="I50" s="552">
        <f>IF(ISERROR(D50/$H$41),0,D50/$H$41)</f>
        <v>0</v>
      </c>
      <c r="J50" s="553">
        <f>IF(ISERROR(H50/$H$41),0,H50/$H$41)</f>
        <v>0</v>
      </c>
    </row>
    <row r="51" spans="1:10" ht="12" customHeight="1">
      <c r="A51" s="563"/>
      <c r="B51" s="563"/>
      <c r="C51" s="563"/>
      <c r="D51" s="564"/>
      <c r="E51" s="560"/>
      <c r="F51" s="564"/>
      <c r="G51" s="560"/>
      <c r="H51" s="564"/>
      <c r="I51" s="565"/>
      <c r="J51" s="565"/>
    </row>
    <row r="52" spans="1:10" ht="18" customHeight="1">
      <c r="A52" s="931" t="s">
        <v>549</v>
      </c>
      <c r="B52" s="931"/>
      <c r="C52" s="931"/>
      <c r="D52" s="510" t="s">
        <v>550</v>
      </c>
      <c r="E52" s="511"/>
      <c r="F52" s="512" t="s">
        <v>551</v>
      </c>
      <c r="G52" s="511"/>
      <c r="H52" s="513" t="s">
        <v>552</v>
      </c>
      <c r="I52" s="508"/>
      <c r="J52" s="508"/>
    </row>
    <row r="53" spans="1:10" ht="24" customHeight="1">
      <c r="A53" s="929"/>
      <c r="B53" s="929"/>
      <c r="C53" s="929"/>
      <c r="D53" s="514"/>
      <c r="E53" s="515" t="s">
        <v>553</v>
      </c>
      <c r="F53" s="516"/>
      <c r="G53" s="515" t="s">
        <v>554</v>
      </c>
      <c r="H53" s="517">
        <f>D53*F53</f>
        <v>0</v>
      </c>
      <c r="I53" s="500"/>
      <c r="J53" s="500"/>
    </row>
    <row r="54" spans="1:10" ht="18" customHeight="1">
      <c r="A54" s="518" t="s">
        <v>555</v>
      </c>
      <c r="B54" s="519" t="s">
        <v>556</v>
      </c>
      <c r="C54" s="520" t="s">
        <v>557</v>
      </c>
      <c r="D54" s="521" t="s">
        <v>558</v>
      </c>
      <c r="E54" s="522"/>
      <c r="F54" s="519" t="s">
        <v>559</v>
      </c>
      <c r="G54" s="522"/>
      <c r="H54" s="523" t="s">
        <v>560</v>
      </c>
      <c r="I54" s="518" t="s">
        <v>547</v>
      </c>
      <c r="J54" s="520" t="s">
        <v>548</v>
      </c>
    </row>
    <row r="55" spans="1:10" ht="24" customHeight="1">
      <c r="A55" s="570"/>
      <c r="B55" s="566" t="str">
        <f t="shared" ref="B55:B61" si="12">IF(A55="","",TEXT(A55,"aaa"))</f>
        <v/>
      </c>
      <c r="C55" s="533"/>
      <c r="D55" s="534"/>
      <c r="E55" s="535" t="s">
        <v>566</v>
      </c>
      <c r="F55" s="536"/>
      <c r="G55" s="535" t="s">
        <v>564</v>
      </c>
      <c r="H55" s="537">
        <f t="shared" ref="H55:H61" si="13">D55+F55</f>
        <v>0</v>
      </c>
      <c r="I55" s="538">
        <f>IF(ISERROR(D55/$D$53),0,D55/$D$53)</f>
        <v>0</v>
      </c>
      <c r="J55" s="539">
        <f>IF(ISERROR(H55/$D$53),0,H55/$D$53)</f>
        <v>0</v>
      </c>
    </row>
    <row r="56" spans="1:10" ht="24" customHeight="1">
      <c r="A56" s="571"/>
      <c r="B56" s="567" t="str">
        <f t="shared" si="12"/>
        <v/>
      </c>
      <c r="C56" s="540"/>
      <c r="D56" s="541"/>
      <c r="E56" s="542" t="s">
        <v>566</v>
      </c>
      <c r="F56" s="543"/>
      <c r="G56" s="542" t="s">
        <v>564</v>
      </c>
      <c r="H56" s="544">
        <f t="shared" si="13"/>
        <v>0</v>
      </c>
      <c r="I56" s="545">
        <f t="shared" ref="I56:I61" si="14">IF(ISERROR(D56/$D$53),0,D56/$D$53)</f>
        <v>0</v>
      </c>
      <c r="J56" s="546">
        <f t="shared" ref="J56:J61" si="15">IF(ISERROR(H56/$D$53),0,H56/$D$53)</f>
        <v>0</v>
      </c>
    </row>
    <row r="57" spans="1:10" ht="24" customHeight="1">
      <c r="A57" s="571"/>
      <c r="B57" s="567" t="str">
        <f t="shared" si="12"/>
        <v/>
      </c>
      <c r="C57" s="540"/>
      <c r="D57" s="541"/>
      <c r="E57" s="542" t="s">
        <v>566</v>
      </c>
      <c r="F57" s="543"/>
      <c r="G57" s="542" t="s">
        <v>564</v>
      </c>
      <c r="H57" s="544">
        <f t="shared" si="13"/>
        <v>0</v>
      </c>
      <c r="I57" s="545">
        <f t="shared" si="14"/>
        <v>0</v>
      </c>
      <c r="J57" s="546">
        <f t="shared" si="15"/>
        <v>0</v>
      </c>
    </row>
    <row r="58" spans="1:10" ht="24" customHeight="1">
      <c r="A58" s="571"/>
      <c r="B58" s="567" t="str">
        <f t="shared" si="12"/>
        <v/>
      </c>
      <c r="C58" s="540"/>
      <c r="D58" s="541"/>
      <c r="E58" s="542" t="s">
        <v>566</v>
      </c>
      <c r="F58" s="543"/>
      <c r="G58" s="542" t="s">
        <v>564</v>
      </c>
      <c r="H58" s="544">
        <f t="shared" si="13"/>
        <v>0</v>
      </c>
      <c r="I58" s="545">
        <f t="shared" si="14"/>
        <v>0</v>
      </c>
      <c r="J58" s="546">
        <f t="shared" si="15"/>
        <v>0</v>
      </c>
    </row>
    <row r="59" spans="1:10" ht="24" customHeight="1">
      <c r="A59" s="571"/>
      <c r="B59" s="568" t="str">
        <f t="shared" si="12"/>
        <v/>
      </c>
      <c r="C59" s="540"/>
      <c r="D59" s="541"/>
      <c r="E59" s="542" t="s">
        <v>566</v>
      </c>
      <c r="F59" s="543"/>
      <c r="G59" s="542" t="s">
        <v>564</v>
      </c>
      <c r="H59" s="544">
        <f t="shared" si="13"/>
        <v>0</v>
      </c>
      <c r="I59" s="545">
        <f t="shared" si="14"/>
        <v>0</v>
      </c>
      <c r="J59" s="546">
        <f t="shared" si="15"/>
        <v>0</v>
      </c>
    </row>
    <row r="60" spans="1:10" ht="24" customHeight="1">
      <c r="A60" s="571"/>
      <c r="B60" s="568" t="str">
        <f t="shared" si="12"/>
        <v/>
      </c>
      <c r="C60" s="540"/>
      <c r="D60" s="541"/>
      <c r="E60" s="542" t="s">
        <v>562</v>
      </c>
      <c r="F60" s="543"/>
      <c r="G60" s="542" t="s">
        <v>564</v>
      </c>
      <c r="H60" s="544">
        <f t="shared" si="13"/>
        <v>0</v>
      </c>
      <c r="I60" s="545">
        <f t="shared" si="14"/>
        <v>0</v>
      </c>
      <c r="J60" s="546">
        <f t="shared" si="15"/>
        <v>0</v>
      </c>
    </row>
    <row r="61" spans="1:10" ht="24" customHeight="1">
      <c r="A61" s="572"/>
      <c r="B61" s="569" t="str">
        <f t="shared" si="12"/>
        <v/>
      </c>
      <c r="C61" s="547"/>
      <c r="D61" s="548"/>
      <c r="E61" s="549" t="s">
        <v>562</v>
      </c>
      <c r="F61" s="550"/>
      <c r="G61" s="549" t="s">
        <v>564</v>
      </c>
      <c r="H61" s="551">
        <f t="shared" si="13"/>
        <v>0</v>
      </c>
      <c r="I61" s="552">
        <f t="shared" si="14"/>
        <v>0</v>
      </c>
      <c r="J61" s="553">
        <f t="shared" si="15"/>
        <v>0</v>
      </c>
    </row>
    <row r="62" spans="1:10" ht="24" customHeight="1">
      <c r="A62" s="930" t="s">
        <v>565</v>
      </c>
      <c r="B62" s="930"/>
      <c r="C62" s="930"/>
      <c r="D62" s="554">
        <f>SUM(D55:D61)</f>
        <v>0</v>
      </c>
      <c r="E62" s="555" t="s">
        <v>562</v>
      </c>
      <c r="F62" s="556">
        <f>SUM(F55:F61)</f>
        <v>0</v>
      </c>
      <c r="G62" s="557" t="s">
        <v>564</v>
      </c>
      <c r="H62" s="517">
        <f>SUM(H55:H61)</f>
        <v>0</v>
      </c>
      <c r="I62" s="552">
        <f>IF(ISERROR(D62/$H$53),0,D62/$H$53)</f>
        <v>0</v>
      </c>
      <c r="J62" s="553">
        <f>IF(ISERROR(H62/$H$53),0,H62/$H$53)</f>
        <v>0</v>
      </c>
    </row>
    <row r="63" spans="1:10" ht="12" customHeight="1">
      <c r="A63" s="563"/>
      <c r="B63" s="563"/>
      <c r="C63" s="563"/>
      <c r="D63" s="564"/>
      <c r="E63" s="560"/>
      <c r="F63" s="564"/>
      <c r="G63" s="560"/>
      <c r="H63" s="564"/>
      <c r="I63" s="565"/>
      <c r="J63" s="565"/>
    </row>
    <row r="64" spans="1:10" ht="18" customHeight="1">
      <c r="A64" s="931" t="s">
        <v>549</v>
      </c>
      <c r="B64" s="931"/>
      <c r="C64" s="931"/>
      <c r="D64" s="510" t="s">
        <v>550</v>
      </c>
      <c r="E64" s="511"/>
      <c r="F64" s="512" t="s">
        <v>551</v>
      </c>
      <c r="G64" s="511"/>
      <c r="H64" s="513" t="s">
        <v>552</v>
      </c>
      <c r="I64" s="508"/>
      <c r="J64" s="508"/>
    </row>
    <row r="65" spans="1:10" ht="24" customHeight="1">
      <c r="A65" s="929"/>
      <c r="B65" s="929"/>
      <c r="C65" s="929"/>
      <c r="D65" s="514"/>
      <c r="E65" s="515" t="s">
        <v>553</v>
      </c>
      <c r="F65" s="516"/>
      <c r="G65" s="515" t="s">
        <v>554</v>
      </c>
      <c r="H65" s="517">
        <f>D65*F65</f>
        <v>0</v>
      </c>
      <c r="I65" s="500"/>
      <c r="J65" s="500"/>
    </row>
    <row r="66" spans="1:10" ht="18" customHeight="1">
      <c r="A66" s="518" t="s">
        <v>555</v>
      </c>
      <c r="B66" s="519" t="s">
        <v>556</v>
      </c>
      <c r="C66" s="520" t="s">
        <v>557</v>
      </c>
      <c r="D66" s="521" t="s">
        <v>558</v>
      </c>
      <c r="E66" s="522"/>
      <c r="F66" s="519" t="s">
        <v>559</v>
      </c>
      <c r="G66" s="522"/>
      <c r="H66" s="523" t="s">
        <v>560</v>
      </c>
      <c r="I66" s="518" t="s">
        <v>547</v>
      </c>
      <c r="J66" s="520" t="s">
        <v>548</v>
      </c>
    </row>
    <row r="67" spans="1:10" ht="24" customHeight="1">
      <c r="A67" s="573"/>
      <c r="B67" s="566" t="str">
        <f t="shared" ref="B67:B73" si="16">IF(A67="","",TEXT(A67,"aaa"))</f>
        <v/>
      </c>
      <c r="C67" s="533"/>
      <c r="D67" s="534"/>
      <c r="E67" s="535" t="s">
        <v>566</v>
      </c>
      <c r="F67" s="536"/>
      <c r="G67" s="535" t="s">
        <v>564</v>
      </c>
      <c r="H67" s="537">
        <f t="shared" ref="H67:H73" si="17">D67+F67</f>
        <v>0</v>
      </c>
      <c r="I67" s="538">
        <f>IF(ISERROR(D67/$D$65),0,D67/$D$65)</f>
        <v>0</v>
      </c>
      <c r="J67" s="539">
        <f>IF(ISERROR(H67/$D$65),0,H67/$D$65)</f>
        <v>0</v>
      </c>
    </row>
    <row r="68" spans="1:10" ht="24" customHeight="1">
      <c r="A68" s="574"/>
      <c r="B68" s="567" t="str">
        <f t="shared" si="16"/>
        <v/>
      </c>
      <c r="C68" s="540"/>
      <c r="D68" s="541"/>
      <c r="E68" s="542" t="s">
        <v>566</v>
      </c>
      <c r="F68" s="543"/>
      <c r="G68" s="542" t="s">
        <v>564</v>
      </c>
      <c r="H68" s="544">
        <f t="shared" si="17"/>
        <v>0</v>
      </c>
      <c r="I68" s="545">
        <f t="shared" ref="I68:I73" si="18">IF(ISERROR(D68/$D$65),0,D68/$D$65)</f>
        <v>0</v>
      </c>
      <c r="J68" s="546">
        <f t="shared" ref="J68:J73" si="19">IF(ISERROR(H68/$D$65),0,H68/$D$65)</f>
        <v>0</v>
      </c>
    </row>
    <row r="69" spans="1:10" ht="24" customHeight="1">
      <c r="A69" s="574"/>
      <c r="B69" s="567" t="str">
        <f t="shared" si="16"/>
        <v/>
      </c>
      <c r="C69" s="540"/>
      <c r="D69" s="541"/>
      <c r="E69" s="542" t="s">
        <v>566</v>
      </c>
      <c r="F69" s="543"/>
      <c r="G69" s="542" t="s">
        <v>564</v>
      </c>
      <c r="H69" s="544">
        <f t="shared" si="17"/>
        <v>0</v>
      </c>
      <c r="I69" s="545">
        <f t="shared" si="18"/>
        <v>0</v>
      </c>
      <c r="J69" s="546">
        <f t="shared" si="19"/>
        <v>0</v>
      </c>
    </row>
    <row r="70" spans="1:10" ht="24" customHeight="1">
      <c r="A70" s="574"/>
      <c r="B70" s="567" t="str">
        <f t="shared" si="16"/>
        <v/>
      </c>
      <c r="C70" s="540"/>
      <c r="D70" s="541"/>
      <c r="E70" s="542" t="s">
        <v>566</v>
      </c>
      <c r="F70" s="543"/>
      <c r="G70" s="542" t="s">
        <v>564</v>
      </c>
      <c r="H70" s="544">
        <f t="shared" si="17"/>
        <v>0</v>
      </c>
      <c r="I70" s="545">
        <f t="shared" si="18"/>
        <v>0</v>
      </c>
      <c r="J70" s="546">
        <f t="shared" si="19"/>
        <v>0</v>
      </c>
    </row>
    <row r="71" spans="1:10" ht="24" customHeight="1">
      <c r="A71" s="574"/>
      <c r="B71" s="568" t="str">
        <f t="shared" si="16"/>
        <v/>
      </c>
      <c r="C71" s="540"/>
      <c r="D71" s="541"/>
      <c r="E71" s="542" t="s">
        <v>566</v>
      </c>
      <c r="F71" s="543"/>
      <c r="G71" s="542" t="s">
        <v>564</v>
      </c>
      <c r="H71" s="544">
        <f t="shared" si="17"/>
        <v>0</v>
      </c>
      <c r="I71" s="545">
        <f t="shared" si="18"/>
        <v>0</v>
      </c>
      <c r="J71" s="546">
        <f t="shared" si="19"/>
        <v>0</v>
      </c>
    </row>
    <row r="72" spans="1:10" ht="24" customHeight="1">
      <c r="A72" s="574"/>
      <c r="B72" s="568" t="str">
        <f t="shared" si="16"/>
        <v/>
      </c>
      <c r="C72" s="540"/>
      <c r="D72" s="541"/>
      <c r="E72" s="542" t="s">
        <v>562</v>
      </c>
      <c r="F72" s="543"/>
      <c r="G72" s="542" t="s">
        <v>564</v>
      </c>
      <c r="H72" s="544">
        <f t="shared" si="17"/>
        <v>0</v>
      </c>
      <c r="I72" s="545">
        <f t="shared" si="18"/>
        <v>0</v>
      </c>
      <c r="J72" s="546">
        <f t="shared" si="19"/>
        <v>0</v>
      </c>
    </row>
    <row r="73" spans="1:10" ht="24" customHeight="1">
      <c r="A73" s="575"/>
      <c r="B73" s="569" t="str">
        <f t="shared" si="16"/>
        <v/>
      </c>
      <c r="C73" s="547"/>
      <c r="D73" s="548"/>
      <c r="E73" s="549" t="s">
        <v>562</v>
      </c>
      <c r="F73" s="550"/>
      <c r="G73" s="549" t="s">
        <v>564</v>
      </c>
      <c r="H73" s="551">
        <f t="shared" si="17"/>
        <v>0</v>
      </c>
      <c r="I73" s="552">
        <f t="shared" si="18"/>
        <v>0</v>
      </c>
      <c r="J73" s="553">
        <f t="shared" si="19"/>
        <v>0</v>
      </c>
    </row>
    <row r="74" spans="1:10" ht="24" customHeight="1">
      <c r="A74" s="930" t="s">
        <v>565</v>
      </c>
      <c r="B74" s="930"/>
      <c r="C74" s="930"/>
      <c r="D74" s="554">
        <f>SUM(D67:D73)</f>
        <v>0</v>
      </c>
      <c r="E74" s="555" t="s">
        <v>562</v>
      </c>
      <c r="F74" s="556">
        <f>SUM(F67:F73)</f>
        <v>0</v>
      </c>
      <c r="G74" s="557" t="s">
        <v>564</v>
      </c>
      <c r="H74" s="517">
        <f>SUM(H67:H73)</f>
        <v>0</v>
      </c>
      <c r="I74" s="552">
        <f>IF(ISERROR(D74/$H$65),0,D74/$H$65)</f>
        <v>0</v>
      </c>
      <c r="J74" s="553">
        <f>IF(ISERROR(H74/$H$65),0,H74/$H$65)</f>
        <v>0</v>
      </c>
    </row>
    <row r="75" spans="1:10" ht="12" customHeight="1">
      <c r="A75" s="563"/>
      <c r="B75" s="563"/>
      <c r="C75" s="563"/>
      <c r="D75" s="564"/>
      <c r="E75" s="560"/>
      <c r="F75" s="564"/>
      <c r="G75" s="560"/>
      <c r="H75" s="564"/>
      <c r="I75" s="565"/>
      <c r="J75" s="565"/>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2"/>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E5008426-E80B-4C42-ABA9-05AF84C90F0F}">
      <formula1>"*"</formula1>
    </dataValidation>
  </dataValidations>
  <printOptions horizontalCentered="1"/>
  <pageMargins left="0.78740157480314965" right="0.78740157480314965" top="0.78740157480314965" bottom="0.78740157480314965" header="0.31496062992125984" footer="0.78740157480314965"/>
  <pageSetup paperSize="9" scale="84"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9247-2970-4CEF-B1AF-280BCA41A2B0}">
  <sheetPr>
    <tabColor theme="9" tint="0.59999389629810485"/>
  </sheetPr>
  <dimension ref="A1:N35"/>
  <sheetViews>
    <sheetView view="pageBreakPreview" zoomScale="80" zoomScaleNormal="100" zoomScaleSheetLayoutView="80" workbookViewId="0">
      <selection activeCell="A2" sqref="A2:C2"/>
    </sheetView>
  </sheetViews>
  <sheetFormatPr defaultColWidth="9" defaultRowHeight="13.5"/>
  <cols>
    <col min="1" max="1" width="4.625" style="3" customWidth="1"/>
    <col min="2" max="2" width="17" style="3" customWidth="1"/>
    <col min="3" max="3" width="14.375" style="3" customWidth="1"/>
    <col min="4" max="4" width="5.5" style="3" customWidth="1"/>
    <col min="5" max="5" width="18.125" style="3" customWidth="1"/>
    <col min="6" max="6" width="5.5" style="3" customWidth="1"/>
    <col min="7" max="7" width="18.125" style="3" customWidth="1"/>
    <col min="8" max="8" width="5.5" style="3" customWidth="1"/>
    <col min="9" max="9" width="18.125" style="3" customWidth="1"/>
    <col min="10" max="10" width="5" style="3" customWidth="1"/>
    <col min="11" max="11" width="21.75" style="3" customWidth="1"/>
    <col min="12" max="12" width="5" style="3" customWidth="1"/>
    <col min="13" max="16384" width="9" style="3"/>
  </cols>
  <sheetData>
    <row r="1" spans="1:14" ht="29.25" customHeight="1">
      <c r="A1" s="473" t="s">
        <v>505</v>
      </c>
    </row>
    <row r="2" spans="1:14" ht="30" customHeight="1">
      <c r="A2" s="942" t="s">
        <v>506</v>
      </c>
      <c r="B2" s="942"/>
      <c r="C2" s="942"/>
      <c r="D2" s="474"/>
      <c r="E2" s="6"/>
      <c r="F2" s="6"/>
      <c r="G2" s="6"/>
      <c r="H2" s="6"/>
      <c r="I2" s="6"/>
      <c r="J2" s="6"/>
      <c r="K2" s="6"/>
      <c r="L2" s="6"/>
      <c r="N2" s="475"/>
    </row>
    <row r="3" spans="1:14" ht="9.75" customHeight="1">
      <c r="A3" s="474"/>
      <c r="B3" s="474"/>
      <c r="C3" s="474"/>
      <c r="D3" s="474"/>
      <c r="E3" s="6"/>
      <c r="F3" s="6"/>
      <c r="G3" s="6"/>
      <c r="H3" s="6"/>
      <c r="I3" s="6"/>
      <c r="J3" s="6"/>
      <c r="K3" s="6"/>
      <c r="L3" s="6"/>
      <c r="N3" s="475"/>
    </row>
    <row r="4" spans="1:14" ht="28.5">
      <c r="A4" s="476"/>
      <c r="B4" s="476"/>
      <c r="C4" s="943" t="s">
        <v>507</v>
      </c>
      <c r="D4" s="943"/>
      <c r="E4" s="943"/>
      <c r="F4" s="943"/>
      <c r="G4" s="943"/>
      <c r="H4" s="943"/>
      <c r="I4" s="943"/>
      <c r="J4" s="943"/>
      <c r="K4" s="476"/>
      <c r="L4" s="476"/>
      <c r="N4" s="475"/>
    </row>
    <row r="5" spans="1:14" ht="34.5" customHeight="1">
      <c r="A5" s="477"/>
      <c r="B5" s="477"/>
      <c r="C5" s="944" t="s">
        <v>508</v>
      </c>
      <c r="D5" s="944"/>
      <c r="E5" s="944"/>
      <c r="F5" s="944"/>
      <c r="G5" s="944"/>
      <c r="H5" s="944"/>
      <c r="I5" s="944"/>
      <c r="J5" s="944"/>
      <c r="K5" s="477"/>
      <c r="L5" s="477"/>
      <c r="N5" s="475"/>
    </row>
    <row r="6" spans="1:14" ht="39.75" customHeight="1">
      <c r="A6" s="477"/>
      <c r="B6" s="477"/>
      <c r="C6" s="945" t="str">
        <f>総表!C11</f>
        <v>伝統芸能・大衆芸能の公開活動</v>
      </c>
      <c r="D6" s="945"/>
      <c r="E6" s="945"/>
      <c r="F6" s="945"/>
      <c r="G6" s="945"/>
      <c r="H6" s="945"/>
      <c r="I6" s="945"/>
      <c r="J6" s="945"/>
      <c r="K6" s="477"/>
      <c r="L6" s="477"/>
      <c r="M6" s="478" t="s">
        <v>509</v>
      </c>
      <c r="N6" s="478"/>
    </row>
    <row r="7" spans="1:14" ht="11.25" customHeight="1">
      <c r="A7" s="477"/>
      <c r="B7" s="477"/>
      <c r="C7" s="477"/>
      <c r="D7" s="477"/>
      <c r="E7" s="477"/>
      <c r="F7" s="477"/>
      <c r="G7" s="477"/>
      <c r="H7" s="477"/>
      <c r="I7" s="946" t="s">
        <v>510</v>
      </c>
      <c r="J7" s="946"/>
      <c r="K7" s="946"/>
      <c r="L7" s="477"/>
      <c r="M7" s="478"/>
      <c r="N7" s="478"/>
    </row>
    <row r="8" spans="1:14" ht="30.75" customHeight="1">
      <c r="A8" s="6"/>
      <c r="B8" s="480"/>
      <c r="C8" s="480"/>
      <c r="D8" s="480"/>
      <c r="E8" s="480"/>
      <c r="F8" s="480"/>
      <c r="G8" s="480"/>
      <c r="H8" s="480"/>
      <c r="I8" s="947" t="str">
        <f>総表!H5</f>
        <v>令和　年　月　日</v>
      </c>
      <c r="J8" s="947"/>
      <c r="K8" s="947"/>
      <c r="L8" s="480"/>
      <c r="M8" s="478" t="s">
        <v>509</v>
      </c>
      <c r="N8" s="478"/>
    </row>
    <row r="9" spans="1:14" ht="21" customHeight="1">
      <c r="A9" s="6"/>
      <c r="B9" s="480"/>
      <c r="C9" s="480"/>
      <c r="D9" s="480"/>
      <c r="E9" s="480"/>
      <c r="F9" s="480"/>
      <c r="G9" s="480"/>
      <c r="H9" s="480"/>
      <c r="I9" s="481"/>
      <c r="J9" s="481"/>
      <c r="K9" s="481"/>
      <c r="L9" s="480"/>
      <c r="M9" s="478"/>
      <c r="N9" s="478"/>
    </row>
    <row r="10" spans="1:14" ht="35.25" customHeight="1">
      <c r="A10" s="6"/>
      <c r="B10" s="948" t="s">
        <v>511</v>
      </c>
      <c r="C10" s="948"/>
      <c r="D10" s="948"/>
      <c r="E10" s="948"/>
      <c r="F10" s="948"/>
      <c r="G10" s="948"/>
      <c r="H10" s="948"/>
      <c r="I10" s="948"/>
      <c r="J10" s="948"/>
      <c r="K10" s="948"/>
      <c r="L10" s="480"/>
      <c r="M10" s="478"/>
      <c r="N10" s="478"/>
    </row>
    <row r="11" spans="1:14" ht="17.25" customHeight="1">
      <c r="A11" s="6"/>
      <c r="B11" s="6"/>
      <c r="C11" s="6"/>
      <c r="D11" s="6"/>
      <c r="E11" s="6"/>
      <c r="F11" s="6"/>
      <c r="G11" s="6"/>
      <c r="H11" s="6"/>
      <c r="I11" s="6"/>
      <c r="J11" s="480"/>
      <c r="K11" s="480"/>
      <c r="L11" s="480"/>
      <c r="M11" s="478"/>
      <c r="N11" s="478"/>
    </row>
    <row r="12" spans="1:14" ht="36.75" customHeight="1">
      <c r="A12" s="6"/>
      <c r="B12" s="6"/>
      <c r="C12" s="6"/>
      <c r="D12" s="6"/>
      <c r="E12" s="479" t="s">
        <v>512</v>
      </c>
      <c r="F12" s="162"/>
      <c r="G12" s="483">
        <f>総表!C12</f>
        <v>0</v>
      </c>
      <c r="H12" s="484" t="s">
        <v>513</v>
      </c>
      <c r="I12" s="483">
        <f>総表!E12</f>
        <v>0</v>
      </c>
      <c r="J12" s="484"/>
      <c r="K12" s="162"/>
      <c r="L12" s="484"/>
      <c r="M12" s="478" t="s">
        <v>509</v>
      </c>
      <c r="N12" s="478"/>
    </row>
    <row r="13" spans="1:14" ht="54" customHeight="1">
      <c r="A13" s="6"/>
      <c r="B13" s="6"/>
      <c r="C13" s="6"/>
      <c r="D13" s="6"/>
      <c r="E13" s="485" t="s">
        <v>407</v>
      </c>
      <c r="F13" s="162"/>
      <c r="G13" s="949" t="str">
        <f>総表!C14&amp;総表!D14</f>
        <v/>
      </c>
      <c r="H13" s="949"/>
      <c r="I13" s="949"/>
      <c r="J13" s="949"/>
      <c r="K13" s="949"/>
      <c r="L13" s="949"/>
      <c r="M13" s="478" t="s">
        <v>509</v>
      </c>
      <c r="N13" s="478"/>
    </row>
    <row r="14" spans="1:14" ht="54" customHeight="1">
      <c r="A14" s="6"/>
      <c r="B14" s="6"/>
      <c r="C14" s="6"/>
      <c r="D14" s="6"/>
      <c r="E14" s="485" t="s">
        <v>408</v>
      </c>
      <c r="F14" s="162"/>
      <c r="G14" s="949">
        <f>総表!C15</f>
        <v>0</v>
      </c>
      <c r="H14" s="949"/>
      <c r="I14" s="949"/>
      <c r="J14" s="949"/>
      <c r="K14" s="949"/>
      <c r="L14" s="949"/>
      <c r="M14" s="478" t="s">
        <v>509</v>
      </c>
      <c r="N14" s="478"/>
    </row>
    <row r="15" spans="1:14" ht="54" customHeight="1">
      <c r="A15" s="6"/>
      <c r="B15" s="6"/>
      <c r="C15" s="6"/>
      <c r="D15" s="6"/>
      <c r="E15" s="486" t="s">
        <v>514</v>
      </c>
      <c r="F15" s="162"/>
      <c r="G15" s="949">
        <f>総表!C16</f>
        <v>0</v>
      </c>
      <c r="H15" s="949"/>
      <c r="I15" s="949"/>
      <c r="J15" s="949"/>
      <c r="K15" s="949"/>
      <c r="L15" s="949"/>
      <c r="M15" s="478" t="s">
        <v>509</v>
      </c>
      <c r="N15" s="478"/>
    </row>
    <row r="16" spans="1:14" ht="54" customHeight="1">
      <c r="A16" s="6"/>
      <c r="B16" s="6"/>
      <c r="C16" s="6"/>
      <c r="D16" s="6"/>
      <c r="E16" s="486" t="s">
        <v>515</v>
      </c>
      <c r="F16" s="162"/>
      <c r="G16" s="949">
        <f>総表!C17</f>
        <v>0</v>
      </c>
      <c r="H16" s="949"/>
      <c r="I16" s="949"/>
      <c r="J16" s="487"/>
      <c r="K16" s="487"/>
      <c r="L16" s="487"/>
      <c r="M16" s="478" t="s">
        <v>509</v>
      </c>
      <c r="N16" s="478"/>
    </row>
    <row r="17" spans="1:13" ht="9.75" customHeight="1">
      <c r="A17" s="6"/>
      <c r="B17" s="6"/>
      <c r="C17" s="6"/>
      <c r="D17" s="6"/>
      <c r="E17" s="6"/>
      <c r="F17" s="6"/>
      <c r="G17" s="6"/>
      <c r="H17" s="6"/>
      <c r="I17" s="6"/>
      <c r="J17" s="480"/>
      <c r="K17" s="480"/>
      <c r="L17" s="480"/>
    </row>
    <row r="18" spans="1:13" ht="69.75" customHeight="1">
      <c r="A18" s="6"/>
      <c r="B18" s="941" t="s">
        <v>516</v>
      </c>
      <c r="C18" s="941"/>
      <c r="D18" s="941"/>
      <c r="E18" s="941"/>
      <c r="F18" s="941"/>
      <c r="G18" s="941"/>
      <c r="H18" s="941"/>
      <c r="I18" s="941"/>
      <c r="J18" s="941"/>
      <c r="K18" s="941"/>
      <c r="L18" s="480"/>
    </row>
    <row r="19" spans="1:13" ht="4.5" customHeight="1">
      <c r="A19" s="6"/>
      <c r="B19" s="488"/>
      <c r="C19" s="488"/>
      <c r="D19" s="488"/>
      <c r="E19" s="488"/>
      <c r="F19" s="488"/>
      <c r="G19" s="488"/>
      <c r="H19" s="488"/>
      <c r="I19" s="488"/>
      <c r="J19" s="488"/>
      <c r="K19" s="488"/>
      <c r="L19" s="480"/>
    </row>
    <row r="20" spans="1:13" ht="21">
      <c r="A20" s="6"/>
      <c r="B20" s="959" t="s">
        <v>517</v>
      </c>
      <c r="C20" s="959"/>
      <c r="D20" s="959"/>
      <c r="E20" s="959"/>
      <c r="F20" s="959"/>
      <c r="G20" s="959"/>
      <c r="H20" s="959"/>
      <c r="I20" s="959"/>
      <c r="J20" s="959"/>
      <c r="K20" s="959"/>
      <c r="L20" s="480"/>
    </row>
    <row r="21" spans="1:13" ht="3.75" customHeight="1">
      <c r="A21" s="6"/>
      <c r="B21" s="489"/>
      <c r="C21" s="489"/>
      <c r="D21" s="489"/>
      <c r="E21" s="489"/>
      <c r="F21" s="489"/>
      <c r="G21" s="489"/>
      <c r="H21" s="489"/>
      <c r="I21" s="489"/>
      <c r="J21" s="489"/>
      <c r="K21" s="489"/>
      <c r="L21" s="480"/>
    </row>
    <row r="22" spans="1:13" ht="64.5" customHeight="1">
      <c r="A22" s="6"/>
      <c r="B22" s="948" t="s">
        <v>518</v>
      </c>
      <c r="C22" s="948"/>
      <c r="D22" s="482"/>
      <c r="E22" s="949" t="str">
        <f>IF(総表!C23="","",総表!C23)</f>
        <v/>
      </c>
      <c r="F22" s="949"/>
      <c r="G22" s="949"/>
      <c r="H22" s="949"/>
      <c r="I22" s="949"/>
      <c r="J22" s="949"/>
      <c r="K22" s="949"/>
      <c r="L22" s="6"/>
      <c r="M22" s="490" t="s">
        <v>519</v>
      </c>
    </row>
    <row r="23" spans="1:13" ht="64.5" customHeight="1">
      <c r="A23" s="162"/>
      <c r="B23" s="948" t="s">
        <v>520</v>
      </c>
      <c r="C23" s="948"/>
      <c r="D23" s="482"/>
      <c r="E23" s="960">
        <f>IFERROR(IF(F24="有",F25-F26,総表!D50),"")</f>
        <v>0</v>
      </c>
      <c r="F23" s="960"/>
      <c r="G23" s="960"/>
      <c r="H23" s="960"/>
      <c r="I23" s="960"/>
      <c r="J23" s="960"/>
      <c r="K23" s="960"/>
      <c r="L23" s="6"/>
      <c r="M23" s="490" t="s">
        <v>519</v>
      </c>
    </row>
    <row r="24" spans="1:13" ht="30" customHeight="1">
      <c r="A24" s="162"/>
      <c r="B24" s="482"/>
      <c r="C24" s="482"/>
      <c r="D24" s="482"/>
      <c r="E24" s="491" t="s">
        <v>521</v>
      </c>
      <c r="F24" s="961" t="s">
        <v>522</v>
      </c>
      <c r="G24" s="961"/>
      <c r="H24" s="492"/>
      <c r="I24" s="492"/>
      <c r="J24" s="492"/>
      <c r="K24" s="492"/>
      <c r="L24" s="6"/>
      <c r="M24" s="493" t="s">
        <v>523</v>
      </c>
    </row>
    <row r="25" spans="1:13" ht="30" customHeight="1">
      <c r="A25" s="162"/>
      <c r="B25" s="482"/>
      <c r="C25" s="482"/>
      <c r="D25" s="482"/>
      <c r="E25" s="494" t="str">
        <f>IF(F24="有","確定額：","")</f>
        <v/>
      </c>
      <c r="F25" s="962" t="str">
        <f>IF(E25="","",総表!D50)</f>
        <v/>
      </c>
      <c r="G25" s="962"/>
      <c r="H25" s="495"/>
      <c r="I25" s="492"/>
      <c r="J25" s="492"/>
      <c r="K25" s="492"/>
      <c r="L25" s="6"/>
      <c r="M25" s="493" t="s">
        <v>524</v>
      </c>
    </row>
    <row r="26" spans="1:13" ht="36" customHeight="1">
      <c r="A26" s="162"/>
      <c r="B26" s="482"/>
      <c r="C26" s="482"/>
      <c r="D26" s="482"/>
      <c r="E26" s="496" t="str">
        <f>IF(F24="有","うち概算払済：","")</f>
        <v/>
      </c>
      <c r="F26" s="963"/>
      <c r="G26" s="963"/>
      <c r="H26" s="497"/>
      <c r="I26" s="497"/>
      <c r="J26" s="497"/>
      <c r="K26" s="497"/>
      <c r="L26" s="6"/>
      <c r="M26" s="493" t="s">
        <v>525</v>
      </c>
    </row>
    <row r="27" spans="1:13" ht="64.5" customHeight="1">
      <c r="A27" s="162"/>
      <c r="B27" s="948" t="s">
        <v>526</v>
      </c>
      <c r="C27" s="948"/>
      <c r="D27" s="482"/>
      <c r="E27" s="487"/>
      <c r="F27" s="487"/>
      <c r="G27" s="487"/>
      <c r="H27" s="487"/>
      <c r="I27" s="487"/>
      <c r="J27" s="487"/>
      <c r="K27" s="487"/>
      <c r="L27" s="6"/>
    </row>
    <row r="28" spans="1:13" ht="55.5" customHeight="1">
      <c r="B28" s="950" t="s">
        <v>527</v>
      </c>
      <c r="C28" s="951"/>
      <c r="D28" s="952" t="s">
        <v>528</v>
      </c>
      <c r="E28" s="953"/>
      <c r="F28" s="953"/>
      <c r="G28" s="953"/>
      <c r="H28" s="953"/>
      <c r="I28" s="953"/>
      <c r="J28" s="953"/>
      <c r="K28" s="954"/>
      <c r="L28" s="162"/>
      <c r="M28" s="162"/>
    </row>
    <row r="29" spans="1:13" ht="55.5" customHeight="1">
      <c r="B29" s="950" t="s">
        <v>529</v>
      </c>
      <c r="C29" s="951"/>
      <c r="D29" s="952" t="s">
        <v>530</v>
      </c>
      <c r="E29" s="953"/>
      <c r="F29" s="953"/>
      <c r="G29" s="954"/>
      <c r="H29" s="955" t="s">
        <v>531</v>
      </c>
      <c r="I29" s="956"/>
      <c r="J29" s="957"/>
      <c r="K29" s="958"/>
      <c r="L29" s="162"/>
      <c r="M29" s="162"/>
    </row>
    <row r="30" spans="1:13" ht="55.5" customHeight="1">
      <c r="B30" s="950" t="s">
        <v>532</v>
      </c>
      <c r="C30" s="967"/>
      <c r="D30" s="952" t="s">
        <v>533</v>
      </c>
      <c r="E30" s="953"/>
      <c r="F30" s="953"/>
      <c r="G30" s="968"/>
      <c r="H30" s="969"/>
      <c r="I30" s="953"/>
      <c r="J30" s="953"/>
      <c r="K30" s="954"/>
      <c r="L30" s="162"/>
      <c r="M30" s="162" t="s">
        <v>523</v>
      </c>
    </row>
    <row r="31" spans="1:13" ht="55.5" customHeight="1">
      <c r="B31" s="950" t="s">
        <v>534</v>
      </c>
      <c r="C31" s="951"/>
      <c r="D31" s="970"/>
      <c r="E31" s="971"/>
      <c r="F31" s="971"/>
      <c r="G31" s="971"/>
      <c r="H31" s="971"/>
      <c r="I31" s="971"/>
      <c r="J31" s="971"/>
      <c r="K31" s="972"/>
      <c r="L31" s="162"/>
      <c r="M31" s="162"/>
    </row>
    <row r="32" spans="1:13" ht="73.5" customHeight="1">
      <c r="B32" s="973" t="s">
        <v>535</v>
      </c>
      <c r="C32" s="974"/>
      <c r="D32" s="964"/>
      <c r="E32" s="965"/>
      <c r="F32" s="965"/>
      <c r="G32" s="965"/>
      <c r="H32" s="965"/>
      <c r="I32" s="965"/>
      <c r="J32" s="965"/>
      <c r="K32" s="966"/>
      <c r="L32" s="162"/>
      <c r="M32" s="162" t="s">
        <v>536</v>
      </c>
    </row>
    <row r="33" spans="2:13" ht="73.5" customHeight="1">
      <c r="B33" s="950" t="s">
        <v>537</v>
      </c>
      <c r="C33" s="951"/>
      <c r="D33" s="964"/>
      <c r="E33" s="965"/>
      <c r="F33" s="965"/>
      <c r="G33" s="965"/>
      <c r="H33" s="965"/>
      <c r="I33" s="965"/>
      <c r="J33" s="965"/>
      <c r="K33" s="966"/>
      <c r="L33" s="162"/>
      <c r="M33" s="162"/>
    </row>
    <row r="34" spans="2:13" ht="25.5" customHeight="1">
      <c r="B34" s="498" t="s">
        <v>538</v>
      </c>
    </row>
    <row r="35" spans="2:13" ht="25.5" customHeight="1"/>
  </sheetData>
  <sheetProtection selectLockedCells="1"/>
  <mergeCells count="36">
    <mergeCell ref="B33:C33"/>
    <mergeCell ref="D33:K33"/>
    <mergeCell ref="B30:C30"/>
    <mergeCell ref="D30:G30"/>
    <mergeCell ref="H30:K30"/>
    <mergeCell ref="B31:C31"/>
    <mergeCell ref="D31:K31"/>
    <mergeCell ref="B32:C32"/>
    <mergeCell ref="D32:K32"/>
    <mergeCell ref="B29:C29"/>
    <mergeCell ref="D29:G29"/>
    <mergeCell ref="H29:I29"/>
    <mergeCell ref="J29:K29"/>
    <mergeCell ref="B20:K20"/>
    <mergeCell ref="B22:C22"/>
    <mergeCell ref="E22:K22"/>
    <mergeCell ref="B23:C23"/>
    <mergeCell ref="E23:K23"/>
    <mergeCell ref="F24:G24"/>
    <mergeCell ref="F25:G25"/>
    <mergeCell ref="F26:G26"/>
    <mergeCell ref="B27:C27"/>
    <mergeCell ref="B28:C28"/>
    <mergeCell ref="D28:K28"/>
    <mergeCell ref="B18:K18"/>
    <mergeCell ref="A2:C2"/>
    <mergeCell ref="C4:J4"/>
    <mergeCell ref="C5:J5"/>
    <mergeCell ref="C6:J6"/>
    <mergeCell ref="I7:K7"/>
    <mergeCell ref="I8:K8"/>
    <mergeCell ref="B10:K10"/>
    <mergeCell ref="G13:L13"/>
    <mergeCell ref="G14:L14"/>
    <mergeCell ref="G15:L15"/>
    <mergeCell ref="G16:I16"/>
  </mergeCells>
  <phoneticPr fontId="12"/>
  <conditionalFormatting sqref="H30:K30">
    <cfRule type="expression" dxfId="1" priority="2">
      <formula>NOT($D$30="その他")</formula>
    </cfRule>
  </conditionalFormatting>
  <conditionalFormatting sqref="F24:G24">
    <cfRule type="containsText" dxfId="0" priority="1" operator="containsText" text="要入力">
      <formula>NOT(ISERROR(SEARCH("要入力",F24)))</formula>
    </cfRule>
  </conditionalFormatting>
  <dataValidations count="4">
    <dataValidation type="list" allowBlank="1" showInputMessage="1" showErrorMessage="1" sqref="F24:G24" xr:uid="{512EC9C4-C38E-4E38-B43E-A62D722FC35C}">
      <formula1>"要入力,有,無"</formula1>
    </dataValidation>
    <dataValidation type="list" allowBlank="1" showInputMessage="1" showErrorMessage="1" sqref="D30:G30" xr:uid="{E79B4384-E039-4D78-AA79-46DE0D80D980}">
      <formula1>"普通,当座,その他"</formula1>
    </dataValidation>
    <dataValidation imeMode="halfAlpha" allowBlank="1" showInputMessage="1" showErrorMessage="1" sqref="J29:K29 D31:K31" xr:uid="{5F679E39-153C-4358-A5A9-C173C1710221}"/>
    <dataValidation imeMode="fullKatakana" allowBlank="1" showInputMessage="1" showErrorMessage="1" sqref="D32:K32" xr:uid="{FC869086-5763-4704-B4E2-C53FE684B8D6}"/>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23</vt:i4>
      </vt:variant>
    </vt:vector>
  </HeadingPairs>
  <TitlesOfParts>
    <vt:vector size="34"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 </vt:lpstr>
      <vt:lpstr>《非表示》分野・ジャンル</vt:lpstr>
      <vt:lpstr>'《非表示》記載可能経費一覧 '!Print_Area</vt:lpstr>
      <vt:lpstr>個表!Print_Area</vt:lpstr>
      <vt:lpstr>交付申請書総表貼付け欄!Print_Area</vt:lpstr>
      <vt:lpstr>支出!Print_Area</vt:lpstr>
      <vt:lpstr>支払申請書!Print_Area</vt:lpstr>
      <vt:lpstr>収入!Print_Area</vt:lpstr>
      <vt:lpstr>総表!Print_Area</vt:lpstr>
      <vt:lpstr>'別紙　入場料詳細'!Print_Area</vt:lpstr>
      <vt:lpstr>支出!Print_Titles</vt:lpstr>
      <vt:lpstr>収入!Print_Titles</vt:lpstr>
      <vt:lpstr>当日来場者数内訳!Print_Titles</vt:lpstr>
      <vt:lpstr>支出!運搬費</vt:lpstr>
      <vt:lpstr>支出!会場費</vt:lpstr>
      <vt:lpstr>支出!感染症対策費</vt:lpstr>
      <vt:lpstr>支出!記録・配信費</vt:lpstr>
      <vt:lpstr>支出!謝金</vt:lpstr>
      <vt:lpstr>支出!宣伝・印刷費</vt:lpstr>
      <vt:lpstr>伝_音楽費</vt:lpstr>
      <vt:lpstr>伝_出演費</vt:lpstr>
      <vt:lpstr>伝_文芸費</vt:lpstr>
      <vt:lpstr>伝統大衆_ジャンル</vt:lpstr>
      <vt:lpstr>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kimura sachi</cp:lastModifiedBy>
  <cp:lastPrinted>2023-05-17T05:54:54Z</cp:lastPrinted>
  <dcterms:created xsi:type="dcterms:W3CDTF">2020-08-12T01:57:30Z</dcterms:created>
  <dcterms:modified xsi:type="dcterms:W3CDTF">2023-06-16T07:48:05Z</dcterms:modified>
</cp:coreProperties>
</file>